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19200" windowHeight="11505" tabRatio="723" activeTab="1"/>
  </bookViews>
  <sheets>
    <sheet name="Indice" sheetId="6" r:id="rId1"/>
    <sheet name="Por meses y años" sheetId="1" r:id="rId2"/>
    <sheet name="Por temporadas " sheetId="5" r:id="rId3"/>
    <sheet name="Por temporadas y mercados" sheetId="4" r:id="rId4"/>
  </sheets>
  <definedNames>
    <definedName name="_xlnm.Print_Area" localSheetId="0">Indice!$A$1:$L$18</definedName>
    <definedName name="_xlnm.Print_Area" localSheetId="1">'Por meses y años'!$B$1:$P$43</definedName>
    <definedName name="_xlnm.Print_Area" localSheetId="2">'Por temporadas '!$A$1:$M$42</definedName>
    <definedName name="_xlnm.Print_Area" localSheetId="3">'Por temporadas y mercados'!$A$1:$V$48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7" i="4" l="1"/>
  <c r="U45" i="4"/>
  <c r="U44" i="4"/>
  <c r="U42" i="4"/>
  <c r="U41" i="4"/>
  <c r="U40" i="4"/>
  <c r="U39" i="4"/>
  <c r="U38" i="4"/>
  <c r="U37" i="4"/>
  <c r="U36" i="4"/>
  <c r="U35" i="4"/>
  <c r="U34" i="4"/>
  <c r="U33" i="4"/>
  <c r="U32" i="4"/>
  <c r="T44" i="4"/>
  <c r="U25" i="4"/>
  <c r="U28" i="4"/>
  <c r="T28" i="4"/>
  <c r="C28" i="4"/>
  <c r="E38" i="5"/>
  <c r="E39" i="5"/>
  <c r="D38" i="5"/>
  <c r="D39" i="5"/>
  <c r="C38" i="5"/>
  <c r="C39" i="5"/>
  <c r="B38" i="5"/>
  <c r="B39" i="5"/>
  <c r="B37" i="5"/>
  <c r="O38" i="1"/>
  <c r="O39" i="1"/>
  <c r="O37" i="1"/>
  <c r="B36" i="5"/>
  <c r="B35" i="5"/>
  <c r="B34" i="5"/>
  <c r="B33" i="5"/>
  <c r="B32" i="5"/>
  <c r="B31" i="5"/>
  <c r="B30" i="5"/>
  <c r="C30" i="5"/>
  <c r="D30" i="5"/>
  <c r="E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C13" i="5"/>
  <c r="S25" i="4"/>
  <c r="R25" i="4"/>
  <c r="O36" i="1"/>
  <c r="S28" i="4"/>
  <c r="R28" i="4"/>
  <c r="Q28" i="4"/>
  <c r="P28" i="4"/>
  <c r="Q44" i="4"/>
  <c r="Q43" i="4"/>
  <c r="Q34" i="4"/>
  <c r="Q33" i="4"/>
  <c r="O35" i="1"/>
  <c r="Q26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D28" i="4"/>
  <c r="E28" i="4"/>
  <c r="F28" i="4"/>
  <c r="G28" i="4"/>
  <c r="H28" i="4"/>
  <c r="I28" i="4"/>
  <c r="J28" i="4"/>
  <c r="K28" i="4"/>
  <c r="L28" i="4"/>
  <c r="M28" i="4"/>
  <c r="N28" i="4"/>
  <c r="O28" i="4"/>
  <c r="O34" i="1"/>
  <c r="O33" i="1"/>
  <c r="N45" i="4"/>
  <c r="O32" i="1"/>
  <c r="N26" i="4"/>
  <c r="M45" i="4"/>
  <c r="O31" i="1"/>
  <c r="M25" i="4"/>
  <c r="K45" i="4"/>
  <c r="L45" i="4"/>
  <c r="C26" i="4"/>
  <c r="D26" i="4"/>
  <c r="E26" i="4"/>
  <c r="F26" i="4"/>
  <c r="G26" i="4"/>
  <c r="H26" i="4"/>
  <c r="I26" i="4"/>
  <c r="J26" i="4"/>
  <c r="K26" i="4"/>
  <c r="C45" i="4"/>
  <c r="D45" i="4"/>
  <c r="E45" i="4"/>
  <c r="F45" i="4"/>
  <c r="G45" i="4"/>
  <c r="H45" i="4"/>
  <c r="I45" i="4"/>
  <c r="J45" i="4"/>
  <c r="O12" i="1"/>
  <c r="O13" i="1"/>
  <c r="O14" i="1"/>
  <c r="C14" i="5"/>
  <c r="O15" i="1"/>
  <c r="O16" i="1"/>
  <c r="O17" i="1"/>
  <c r="O18" i="1"/>
  <c r="O19" i="1"/>
  <c r="O20" i="1"/>
  <c r="O21" i="1"/>
  <c r="O22" i="1"/>
  <c r="C22" i="5"/>
  <c r="O23" i="1"/>
  <c r="O24" i="1"/>
  <c r="O25" i="1"/>
  <c r="O26" i="1"/>
  <c r="O27" i="1"/>
  <c r="O28" i="1"/>
  <c r="O29" i="1"/>
  <c r="C28" i="5"/>
  <c r="D28" i="5"/>
  <c r="E28" i="5"/>
  <c r="C33" i="5"/>
  <c r="D33" i="5"/>
  <c r="E33" i="5"/>
  <c r="C20" i="5"/>
  <c r="D20" i="5"/>
  <c r="E20" i="5"/>
  <c r="C29" i="5"/>
  <c r="D29" i="5"/>
  <c r="E29" i="5"/>
  <c r="C23" i="5"/>
  <c r="D23" i="5"/>
  <c r="E23" i="5"/>
  <c r="C27" i="5"/>
  <c r="D27" i="5"/>
  <c r="E27" i="5"/>
  <c r="C15" i="5"/>
  <c r="D15" i="5"/>
  <c r="E15" i="5"/>
  <c r="C25" i="5"/>
  <c r="D25" i="5"/>
  <c r="E25" i="5"/>
  <c r="C34" i="5"/>
  <c r="D34" i="5"/>
  <c r="E34" i="5"/>
  <c r="C32" i="5"/>
  <c r="D32" i="5"/>
  <c r="E32" i="5"/>
  <c r="D22" i="5"/>
  <c r="E22" i="5"/>
  <c r="D14" i="5"/>
  <c r="E14" i="5"/>
  <c r="C26" i="5"/>
  <c r="D26" i="5"/>
  <c r="E26" i="5"/>
  <c r="C35" i="5"/>
  <c r="D35" i="5"/>
  <c r="E35" i="5"/>
  <c r="C18" i="5"/>
  <c r="D18" i="5"/>
  <c r="E18" i="5"/>
  <c r="C31" i="5"/>
  <c r="D31" i="5"/>
  <c r="E31" i="5"/>
  <c r="D13" i="5"/>
  <c r="E13" i="5"/>
  <c r="C19" i="5"/>
  <c r="D19" i="5"/>
  <c r="E19" i="5"/>
  <c r="C21" i="5"/>
  <c r="D21" i="5"/>
  <c r="E21" i="5"/>
  <c r="C36" i="5"/>
  <c r="D36" i="5"/>
  <c r="E36" i="5"/>
  <c r="C37" i="5"/>
  <c r="D37" i="5"/>
  <c r="E37" i="5"/>
  <c r="C16" i="5"/>
  <c r="D16" i="5"/>
  <c r="E16" i="5"/>
  <c r="C17" i="5"/>
  <c r="D17" i="5"/>
  <c r="E17" i="5"/>
  <c r="C24" i="5"/>
  <c r="D24" i="5"/>
  <c r="E24" i="5"/>
</calcChain>
</file>

<file path=xl/sharedStrings.xml><?xml version="1.0" encoding="utf-8"?>
<sst xmlns="http://schemas.openxmlformats.org/spreadsheetml/2006/main" count="96" uniqueCount="70">
  <si>
    <t>PAISES</t>
  </si>
  <si>
    <t>TOTAL</t>
  </si>
  <si>
    <t>Invierno</t>
  </si>
  <si>
    <t xml:space="preserve">Verano </t>
  </si>
  <si>
    <t>% Verano</t>
  </si>
  <si>
    <t>% Invierno</t>
  </si>
  <si>
    <t>AÑOS</t>
  </si>
  <si>
    <t>c</t>
  </si>
  <si>
    <t>FUENTE: AENA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</si>
  <si>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</si>
  <si>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</si>
  <si>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</si>
  <si>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</si>
  <si>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</si>
  <si>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</si>
  <si>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</si>
  <si>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</si>
  <si>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</si>
  <si>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</si>
  <si>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</si>
  <si>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</si>
  <si>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2001-2002</t>
  </si>
  <si>
    <t>2002-2003</t>
  </si>
  <si>
    <t>2003-2004</t>
  </si>
  <si>
    <t>2004-2005</t>
  </si>
  <si>
    <t>2005-2006</t>
  </si>
  <si>
    <t>2006-2007</t>
  </si>
  <si>
    <t>2007-2008</t>
  </si>
  <si>
    <t>AUSTRIA</t>
  </si>
  <si>
    <t>BELGICA</t>
  </si>
  <si>
    <t>DINAMARCA</t>
  </si>
  <si>
    <t>FINLANDIA</t>
  </si>
  <si>
    <t>HOLANDA</t>
  </si>
  <si>
    <t>IRLANDA</t>
  </si>
  <si>
    <t>NORUEGA</t>
  </si>
  <si>
    <t>SUECIA</t>
  </si>
  <si>
    <t>SUIZA</t>
  </si>
  <si>
    <t>PORTUGAL</t>
  </si>
  <si>
    <t>OTROS PAISES</t>
  </si>
  <si>
    <t>TOTALES</t>
  </si>
  <si>
    <t>ALEMANIA</t>
  </si>
  <si>
    <t>REINO UNIDO</t>
  </si>
  <si>
    <t>VERANO</t>
  </si>
  <si>
    <t>2008-2009</t>
  </si>
  <si>
    <t>Indice</t>
  </si>
  <si>
    <t>2009-2010</t>
  </si>
  <si>
    <t>PASAJEROS EXTRANJEROS EN GRAN CANARIA. POR MESES, AÑOS Y TEMPORADAS.</t>
  </si>
  <si>
    <t>Pasajeros por meses y años</t>
  </si>
  <si>
    <t>Pasajeros por temporadas</t>
  </si>
  <si>
    <t>Pasajeros por temporadas y mercados</t>
  </si>
  <si>
    <t xml:space="preserve">PASAJEROS EXTRANJEROS EN GRAN CANARIA POR MESES </t>
  </si>
  <si>
    <t>PASAJEROS EXTRANJEROS EN GRAN CANARIA POR TEMPORADA</t>
  </si>
  <si>
    <t>2010-2011</t>
  </si>
  <si>
    <t>2011-2012</t>
  </si>
  <si>
    <t>2012-2013</t>
  </si>
  <si>
    <t>2013-2014</t>
  </si>
  <si>
    <t>2014-2015</t>
  </si>
  <si>
    <t>2015-2016</t>
  </si>
  <si>
    <t>NÓRDICOS</t>
  </si>
  <si>
    <t>2016-2017</t>
  </si>
  <si>
    <t>2017-2018</t>
  </si>
  <si>
    <t>TOTALES..................</t>
  </si>
  <si>
    <t>INVIERNO (*)</t>
  </si>
  <si>
    <t>(*) INVIERNO CONSIDERADO COMO EL PERIODO: NOVIEMBRE Y DICIEMBRE AÑO 1 + ENERO-ABRIL AÑO 2</t>
  </si>
  <si>
    <t>Nota. Temporada de Verano: Mayo a octubre año natural. Temporada de Invierno: resto del año.</t>
  </si>
  <si>
    <t>2018-2019</t>
  </si>
  <si>
    <t>1992-2020</t>
  </si>
  <si>
    <t>PASAJEROS EXTRANJEROS EN GRAN CANARIA POR TEMPORADA Y MERCADO DE ORIGEN. 1993-2020.</t>
  </si>
  <si>
    <t>2019-2020</t>
  </si>
  <si>
    <t>2001-2020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</si>
</sst>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7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7.5"/>
      <color indexed="8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6"/>
      <color indexed="12"/>
      <name val="Optima"/>
      <family val="2"/>
    </font>
    <font>
      <b/>
      <sz val="12"/>
      <name val="Optima"/>
      <family val="2"/>
    </font>
    <font>
      <sz val="11"/>
      <name val="Optima"/>
      <family val="2"/>
    </font>
    <font>
      <sz val="11"/>
      <color indexed="8"/>
      <name val="Optima"/>
      <family val="2"/>
    </font>
    <font>
      <sz val="10"/>
      <name val="Optima"/>
      <family val="2"/>
    </font>
    <font>
      <b/>
      <sz val="16"/>
      <name val="Optima"/>
      <family val="2"/>
    </font>
    <font>
      <sz val="16"/>
      <name val="Optima"/>
      <family val="2"/>
    </font>
    <font>
      <b/>
      <sz val="15"/>
      <color indexed="12"/>
      <name val="Optima"/>
      <family val="2"/>
    </font>
    <font>
      <b/>
      <i/>
      <u/>
      <sz val="16"/>
      <color indexed="62"/>
      <name val="Optima"/>
      <family val="2"/>
    </font>
    <font>
      <sz val="11"/>
      <color indexed="9"/>
      <name val="Optima"/>
      <family val="2"/>
    </font>
    <font>
      <sz val="10"/>
      <color indexed="9"/>
      <name val="Arial"/>
      <family val="2"/>
    </font>
    <font>
      <sz val="10"/>
      <color indexed="23"/>
      <name val="Optima"/>
      <family val="2"/>
    </font>
    <font>
      <u/>
      <sz val="16"/>
      <color indexed="12"/>
      <name val="Optima "/>
    </font>
    <font>
      <sz val="10"/>
      <name val="Arial"/>
      <family val="2"/>
    </font>
    <font>
      <b/>
      <u/>
      <sz val="16"/>
      <color indexed="12"/>
      <name val="Optima"/>
      <family val="2"/>
    </font>
    <font>
      <sz val="10"/>
      <name val="Arial"/>
      <family val="2"/>
    </font>
    <font>
      <b/>
      <sz val="20"/>
      <name val="Optima"/>
      <family val="2"/>
    </font>
    <font>
      <sz val="20"/>
      <name val="Optima"/>
      <family val="2"/>
    </font>
    <font>
      <sz val="12"/>
      <name val="Optima"/>
      <family val="2"/>
    </font>
    <font>
      <sz val="20"/>
      <name val="Arial"/>
      <family val="2"/>
    </font>
    <font>
      <u/>
      <sz val="16"/>
      <name val="Optima"/>
      <family val="2"/>
    </font>
    <font>
      <u/>
      <sz val="12"/>
      <name val="Optima"/>
      <family val="2"/>
    </font>
    <font>
      <sz val="16"/>
      <name val="Arial"/>
      <family val="2"/>
    </font>
    <font>
      <u/>
      <sz val="16"/>
      <color indexed="48"/>
      <name val="Optima"/>
      <family val="2"/>
    </font>
    <font>
      <u/>
      <sz val="12"/>
      <color indexed="48"/>
      <name val="Optima"/>
      <family val="2"/>
    </font>
    <font>
      <u/>
      <sz val="16"/>
      <color indexed="12"/>
      <name val="Opti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14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6"/>
      <color indexed="48"/>
      <name val="Optima"/>
    </font>
    <font>
      <sz val="10"/>
      <name val="Arial"/>
      <family val="2"/>
    </font>
    <font>
      <sz val="10"/>
      <name val="MS Sans Serif"/>
      <family val="2"/>
    </font>
    <font>
      <b/>
      <sz val="12"/>
      <color indexed="48"/>
      <name val="Optima"/>
    </font>
    <font>
      <sz val="12"/>
      <color indexed="8"/>
      <name val="Optima"/>
      <family val="2"/>
    </font>
    <font>
      <b/>
      <sz val="11"/>
      <color indexed="48"/>
      <name val="Optima"/>
    </font>
    <font>
      <sz val="11"/>
      <color indexed="48"/>
      <name val="Optima"/>
    </font>
    <font>
      <b/>
      <sz val="12"/>
      <color indexed="8"/>
      <name val="Opti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Optima"/>
    </font>
    <font>
      <sz val="12"/>
      <name val="Optima"/>
    </font>
    <font>
      <b/>
      <sz val="12"/>
      <color rgb="FF000000"/>
      <name val="Optima"/>
    </font>
    <font>
      <sz val="12"/>
      <color indexed="8"/>
      <name val="Optima"/>
    </font>
    <font>
      <b/>
      <sz val="14"/>
      <color rgb="FF3366FF"/>
      <name val="Optima"/>
    </font>
    <font>
      <b/>
      <sz val="12"/>
      <name val="Optima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1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12"/>
      </top>
      <bottom/>
      <diagonal/>
    </border>
    <border>
      <left/>
      <right/>
      <top style="thin">
        <color indexed="12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71">
    <xf numFmtId="0" fontId="0" fillId="0" borderId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10" borderId="0" applyNumberFormat="0" applyBorder="0" applyAlignment="0" applyProtection="0"/>
    <xf numFmtId="0" fontId="34" fillId="2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3" borderId="1" applyNumberFormat="0" applyAlignment="0" applyProtection="0"/>
    <xf numFmtId="0" fontId="37" fillId="12" borderId="2" applyNumberFormat="0" applyAlignment="0" applyProtection="0"/>
    <xf numFmtId="0" fontId="38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34" fillId="11" borderId="0" applyNumberFormat="0" applyBorder="0" applyAlignment="0" applyProtection="0"/>
    <xf numFmtId="0" fontId="34" fillId="13" borderId="0" applyNumberFormat="0" applyBorder="0" applyAlignment="0" applyProtection="0"/>
    <xf numFmtId="0" fontId="34" fillId="2" borderId="0" applyNumberFormat="0" applyBorder="0" applyAlignment="0" applyProtection="0"/>
    <xf numFmtId="0" fontId="34" fillId="14" borderId="0" applyNumberFormat="0" applyBorder="0" applyAlignment="0" applyProtection="0"/>
    <xf numFmtId="0" fontId="34" fillId="11" borderId="0" applyNumberFormat="0" applyBorder="0" applyAlignment="0" applyProtection="0"/>
    <xf numFmtId="0" fontId="34" fillId="10" borderId="0" applyNumberFormat="0" applyBorder="0" applyAlignment="0" applyProtection="0"/>
    <xf numFmtId="0" fontId="39" fillId="5" borderId="1" applyNumberFormat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6" fillId="4" borderId="0" applyNumberFormat="0" applyBorder="0" applyAlignment="0" applyProtection="0"/>
    <xf numFmtId="0" fontId="40" fillId="16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" fillId="0" borderId="0"/>
    <xf numFmtId="0" fontId="59" fillId="0" borderId="0"/>
    <xf numFmtId="0" fontId="6" fillId="0" borderId="0"/>
    <xf numFmtId="0" fontId="52" fillId="0" borderId="0"/>
    <xf numFmtId="0" fontId="6" fillId="15" borderId="4" applyNumberFormat="0" applyFont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3" borderId="5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5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60" fillId="0" borderId="19" applyNumberFormat="0" applyFill="0" applyAlignment="0" applyProtection="0"/>
  </cellStyleXfs>
  <cellXfs count="108">
    <xf numFmtId="0" fontId="0" fillId="0" borderId="0" xfId="0"/>
    <xf numFmtId="0" fontId="6" fillId="17" borderId="0" xfId="54" applyFill="1"/>
    <xf numFmtId="0" fontId="6" fillId="17" borderId="0" xfId="54" applyFill="1" applyBorder="1"/>
    <xf numFmtId="0" fontId="0" fillId="17" borderId="0" xfId="0" applyFill="1" applyBorder="1"/>
    <xf numFmtId="0" fontId="0" fillId="17" borderId="10" xfId="0" applyFill="1" applyBorder="1"/>
    <xf numFmtId="0" fontId="0" fillId="17" borderId="0" xfId="0" applyFill="1"/>
    <xf numFmtId="0" fontId="9" fillId="17" borderId="0" xfId="0" applyFont="1" applyFill="1" applyBorder="1" applyAlignment="1">
      <alignment horizontal="center" vertical="center" wrapText="1"/>
    </xf>
    <xf numFmtId="10" fontId="13" fillId="17" borderId="0" xfId="57" applyNumberFormat="1" applyFont="1" applyFill="1" applyBorder="1" applyAlignment="1">
      <alignment horizontal="right"/>
    </xf>
    <xf numFmtId="0" fontId="11" fillId="17" borderId="0" xfId="0" applyFont="1" applyFill="1"/>
    <xf numFmtId="0" fontId="14" fillId="17" borderId="10" xfId="0" applyFont="1" applyFill="1" applyBorder="1" applyAlignment="1"/>
    <xf numFmtId="0" fontId="7" fillId="17" borderId="0" xfId="0" applyFont="1" applyFill="1" applyBorder="1" applyAlignment="1">
      <alignment horizontal="left"/>
    </xf>
    <xf numFmtId="0" fontId="12" fillId="17" borderId="0" xfId="0" applyFont="1" applyFill="1" applyAlignment="1">
      <alignment horizontal="left" vertical="top"/>
    </xf>
    <xf numFmtId="0" fontId="6" fillId="17" borderId="0" xfId="0" applyFont="1" applyFill="1"/>
    <xf numFmtId="0" fontId="13" fillId="17" borderId="0" xfId="0" applyFont="1" applyFill="1" applyBorder="1" applyAlignment="1">
      <alignment horizontal="left"/>
    </xf>
    <xf numFmtId="3" fontId="4" fillId="17" borderId="0" xfId="0" applyNumberFormat="1" applyFont="1" applyFill="1" applyBorder="1" applyAlignment="1">
      <alignment horizontal="right" wrapText="1"/>
    </xf>
    <xf numFmtId="0" fontId="8" fillId="17" borderId="0" xfId="54" applyFont="1" applyFill="1" applyBorder="1" applyAlignment="1">
      <alignment horizontal="center" vertical="center"/>
    </xf>
    <xf numFmtId="10" fontId="10" fillId="17" borderId="0" xfId="0" applyNumberFormat="1" applyFont="1" applyFill="1" applyBorder="1" applyAlignment="1">
      <alignment horizontal="right" vertical="center" wrapText="1"/>
    </xf>
    <xf numFmtId="10" fontId="16" fillId="17" borderId="0" xfId="57" applyNumberFormat="1" applyFont="1" applyFill="1" applyBorder="1" applyAlignment="1">
      <alignment horizontal="center" wrapText="1"/>
    </xf>
    <xf numFmtId="0" fontId="8" fillId="17" borderId="10" xfId="54" applyFont="1" applyFill="1" applyBorder="1" applyAlignment="1">
      <alignment horizontal="center" vertical="center"/>
    </xf>
    <xf numFmtId="0" fontId="17" fillId="17" borderId="0" xfId="0" applyFont="1" applyFill="1"/>
    <xf numFmtId="49" fontId="17" fillId="17" borderId="0" xfId="0" applyNumberFormat="1" applyFont="1" applyFill="1"/>
    <xf numFmtId="0" fontId="14" fillId="17" borderId="0" xfId="0" applyFont="1" applyFill="1" applyBorder="1" applyAlignment="1"/>
    <xf numFmtId="0" fontId="18" fillId="17" borderId="0" xfId="54" applyFont="1" applyFill="1" applyBorder="1" applyAlignment="1">
      <alignment horizontal="left" vertical="center"/>
    </xf>
    <xf numFmtId="3" fontId="0" fillId="17" borderId="0" xfId="0" applyNumberFormat="1" applyFill="1"/>
    <xf numFmtId="0" fontId="11" fillId="17" borderId="0" xfId="0" applyFont="1" applyFill="1" applyBorder="1"/>
    <xf numFmtId="0" fontId="6" fillId="17" borderId="0" xfId="0" applyFont="1" applyFill="1" applyBorder="1"/>
    <xf numFmtId="0" fontId="20" fillId="17" borderId="0" xfId="0" applyFont="1" applyFill="1"/>
    <xf numFmtId="0" fontId="11" fillId="17" borderId="0" xfId="54" applyFont="1" applyFill="1"/>
    <xf numFmtId="0" fontId="11" fillId="17" borderId="10" xfId="0" applyFont="1" applyFill="1" applyBorder="1"/>
    <xf numFmtId="0" fontId="11" fillId="17" borderId="0" xfId="54" applyFont="1" applyFill="1" applyBorder="1"/>
    <xf numFmtId="0" fontId="21" fillId="17" borderId="0" xfId="44" applyFont="1" applyFill="1" applyBorder="1" applyAlignment="1" applyProtection="1">
      <alignment horizontal="center"/>
    </xf>
    <xf numFmtId="0" fontId="12" fillId="17" borderId="0" xfId="0" applyFont="1" applyFill="1" applyBorder="1" applyAlignment="1">
      <alignment horizontal="left" vertical="top"/>
    </xf>
    <xf numFmtId="10" fontId="13" fillId="17" borderId="0" xfId="58" applyNumberFormat="1" applyFont="1" applyFill="1" applyBorder="1" applyAlignment="1">
      <alignment horizontal="right"/>
    </xf>
    <xf numFmtId="0" fontId="13" fillId="17" borderId="0" xfId="0" applyFont="1" applyFill="1"/>
    <xf numFmtId="0" fontId="13" fillId="17" borderId="0" xfId="0" applyFont="1" applyFill="1" applyAlignment="1">
      <alignment horizontal="center"/>
    </xf>
    <xf numFmtId="0" fontId="24" fillId="17" borderId="0" xfId="44" applyFont="1" applyFill="1" applyAlignment="1" applyProtection="1">
      <alignment horizontal="left"/>
    </xf>
    <xf numFmtId="0" fontId="24" fillId="17" borderId="0" xfId="0" applyFont="1" applyFill="1" applyAlignment="1">
      <alignment horizontal="left"/>
    </xf>
    <xf numFmtId="0" fontId="25" fillId="17" borderId="0" xfId="0" applyFont="1" applyFill="1"/>
    <xf numFmtId="0" fontId="26" fillId="17" borderId="0" xfId="0" applyFont="1" applyFill="1" applyAlignment="1">
      <alignment horizontal="left"/>
    </xf>
    <xf numFmtId="0" fontId="27" fillId="17" borderId="0" xfId="44" applyFont="1" applyFill="1" applyAlignment="1" applyProtection="1">
      <alignment horizontal="center"/>
    </xf>
    <xf numFmtId="0" fontId="28" fillId="17" borderId="0" xfId="44" applyFont="1" applyFill="1" applyAlignment="1" applyProtection="1"/>
    <xf numFmtId="0" fontId="8" fillId="17" borderId="0" xfId="0" applyFont="1" applyFill="1"/>
    <xf numFmtId="0" fontId="24" fillId="17" borderId="0" xfId="0" applyFont="1" applyFill="1" applyAlignment="1">
      <alignment horizontal="center"/>
    </xf>
    <xf numFmtId="0" fontId="29" fillId="17" borderId="0" xfId="0" applyFont="1" applyFill="1"/>
    <xf numFmtId="0" fontId="30" fillId="17" borderId="0" xfId="44" applyFont="1" applyFill="1" applyAlignment="1" applyProtection="1"/>
    <xf numFmtId="0" fontId="31" fillId="17" borderId="0" xfId="44" applyFont="1" applyFill="1" applyAlignment="1" applyProtection="1"/>
    <xf numFmtId="0" fontId="19" fillId="17" borderId="0" xfId="44" applyFont="1" applyFill="1" applyBorder="1" applyAlignment="1" applyProtection="1">
      <alignment horizontal="center"/>
    </xf>
    <xf numFmtId="0" fontId="8" fillId="17" borderId="10" xfId="54" applyFont="1" applyFill="1" applyBorder="1" applyAlignment="1">
      <alignment vertical="center"/>
    </xf>
    <xf numFmtId="3" fontId="0" fillId="17" borderId="0" xfId="0" applyNumberFormat="1" applyFill="1" applyAlignment="1">
      <alignment horizontal="left"/>
    </xf>
    <xf numFmtId="0" fontId="11" fillId="17" borderId="11" xfId="0" applyFont="1" applyFill="1" applyBorder="1"/>
    <xf numFmtId="3" fontId="16" fillId="17" borderId="0" xfId="0" applyNumberFormat="1" applyFont="1" applyFill="1" applyBorder="1" applyAlignment="1">
      <alignment horizontal="center" vertical="center" wrapText="1"/>
    </xf>
    <xf numFmtId="0" fontId="0" fillId="17" borderId="0" xfId="0" applyFill="1" applyAlignment="1">
      <alignment horizontal="center"/>
    </xf>
    <xf numFmtId="0" fontId="15" fillId="17" borderId="0" xfId="44" applyFont="1" applyFill="1" applyBorder="1" applyAlignment="1" applyProtection="1">
      <alignment horizontal="center"/>
    </xf>
    <xf numFmtId="10" fontId="0" fillId="17" borderId="0" xfId="57" applyNumberFormat="1" applyFont="1" applyFill="1"/>
    <xf numFmtId="0" fontId="14" fillId="17" borderId="12" xfId="0" applyFont="1" applyFill="1" applyBorder="1" applyAlignment="1"/>
    <xf numFmtId="0" fontId="51" fillId="17" borderId="0" xfId="0" applyFont="1" applyFill="1"/>
    <xf numFmtId="0" fontId="50" fillId="17" borderId="10" xfId="0" applyFont="1" applyFill="1" applyBorder="1" applyAlignment="1"/>
    <xf numFmtId="0" fontId="53" fillId="17" borderId="1" xfId="55" applyNumberFormat="1" applyFont="1" applyFill="1" applyBorder="1" applyAlignment="1">
      <alignment horizontal="center"/>
    </xf>
    <xf numFmtId="3" fontId="54" fillId="17" borderId="13" xfId="0" applyNumberFormat="1" applyFont="1" applyFill="1" applyBorder="1" applyAlignment="1">
      <alignment horizontal="center" vertical="center" wrapText="1"/>
    </xf>
    <xf numFmtId="3" fontId="54" fillId="17" borderId="13" xfId="0" applyNumberFormat="1" applyFont="1" applyFill="1" applyBorder="1" applyAlignment="1">
      <alignment horizontal="right" vertical="center" wrapText="1"/>
    </xf>
    <xf numFmtId="3" fontId="54" fillId="17" borderId="14" xfId="0" applyNumberFormat="1" applyFont="1" applyFill="1" applyBorder="1" applyAlignment="1">
      <alignment horizontal="center" vertical="center" wrapText="1"/>
    </xf>
    <xf numFmtId="3" fontId="54" fillId="17" borderId="14" xfId="0" applyNumberFormat="1" applyFont="1" applyFill="1" applyBorder="1" applyAlignment="1">
      <alignment horizontal="right" vertical="center" wrapText="1"/>
    </xf>
    <xf numFmtId="3" fontId="25" fillId="17" borderId="14" xfId="0" applyNumberFormat="1" applyFont="1" applyFill="1" applyBorder="1" applyAlignment="1">
      <alignment horizontal="center" vertical="center"/>
    </xf>
    <xf numFmtId="0" fontId="50" fillId="17" borderId="15" xfId="0" applyFont="1" applyFill="1" applyBorder="1" applyAlignment="1"/>
    <xf numFmtId="0" fontId="53" fillId="17" borderId="0" xfId="55" applyNumberFormat="1" applyFont="1" applyFill="1" applyBorder="1" applyAlignment="1">
      <alignment horizontal="center"/>
    </xf>
    <xf numFmtId="0" fontId="8" fillId="17" borderId="16" xfId="54" applyFont="1" applyFill="1" applyBorder="1" applyAlignment="1">
      <alignment horizontal="center" vertical="center"/>
    </xf>
    <xf numFmtId="3" fontId="54" fillId="17" borderId="0" xfId="0" applyNumberFormat="1" applyFont="1" applyFill="1" applyBorder="1" applyAlignment="1">
      <alignment horizontal="center" vertical="center" wrapText="1"/>
    </xf>
    <xf numFmtId="10" fontId="54" fillId="17" borderId="0" xfId="0" applyNumberFormat="1" applyFont="1" applyFill="1" applyBorder="1" applyAlignment="1">
      <alignment horizontal="center" vertical="center" wrapText="1"/>
    </xf>
    <xf numFmtId="0" fontId="55" fillId="17" borderId="0" xfId="0" applyFont="1" applyFill="1" applyBorder="1" applyAlignment="1">
      <alignment horizontal="center" vertical="center" wrapText="1"/>
    </xf>
    <xf numFmtId="0" fontId="56" fillId="17" borderId="0" xfId="0" applyFont="1" applyFill="1" applyBorder="1" applyAlignment="1">
      <alignment horizontal="center" vertical="center" wrapText="1"/>
    </xf>
    <xf numFmtId="0" fontId="56" fillId="17" borderId="15" xfId="0" applyFont="1" applyFill="1" applyBorder="1" applyAlignment="1">
      <alignment horizontal="center" vertical="center" wrapText="1"/>
    </xf>
    <xf numFmtId="3" fontId="57" fillId="17" borderId="0" xfId="0" applyNumberFormat="1" applyFont="1" applyFill="1" applyBorder="1" applyAlignment="1">
      <alignment horizontal="center" vertical="center" wrapText="1"/>
    </xf>
    <xf numFmtId="3" fontId="58" fillId="17" borderId="0" xfId="0" applyNumberFormat="1" applyFont="1" applyFill="1"/>
    <xf numFmtId="0" fontId="58" fillId="17" borderId="0" xfId="0" applyFont="1" applyFill="1"/>
    <xf numFmtId="3" fontId="58" fillId="17" borderId="0" xfId="0" applyNumberFormat="1" applyFont="1" applyFill="1" applyAlignment="1">
      <alignment horizontal="center"/>
    </xf>
    <xf numFmtId="0" fontId="58" fillId="17" borderId="0" xfId="0" applyFont="1" applyFill="1" applyAlignment="1">
      <alignment horizontal="center"/>
    </xf>
    <xf numFmtId="0" fontId="53" fillId="17" borderId="17" xfId="55" applyNumberFormat="1" applyFont="1" applyFill="1" applyBorder="1" applyAlignment="1">
      <alignment horizontal="center"/>
    </xf>
    <xf numFmtId="3" fontId="25" fillId="17" borderId="18" xfId="0" applyNumberFormat="1" applyFont="1" applyFill="1" applyBorder="1" applyAlignment="1">
      <alignment horizontal="center" vertical="center"/>
    </xf>
    <xf numFmtId="3" fontId="54" fillId="17" borderId="18" xfId="0" applyNumberFormat="1" applyFont="1" applyFill="1" applyBorder="1" applyAlignment="1">
      <alignment horizontal="center" vertical="center" wrapText="1"/>
    </xf>
    <xf numFmtId="0" fontId="18" fillId="0" borderId="0" xfId="54" applyFont="1" applyFill="1" applyBorder="1" applyAlignment="1">
      <alignment horizontal="left" vertical="center"/>
    </xf>
    <xf numFmtId="0" fontId="0" fillId="19" borderId="0" xfId="0" applyFill="1"/>
    <xf numFmtId="0" fontId="0" fillId="0" borderId="0" xfId="0" applyFill="1" applyBorder="1"/>
    <xf numFmtId="0" fontId="0" fillId="19" borderId="0" xfId="0" applyFill="1" applyBorder="1"/>
    <xf numFmtId="0" fontId="14" fillId="17" borderId="15" xfId="0" applyFont="1" applyFill="1" applyBorder="1" applyAlignment="1"/>
    <xf numFmtId="0" fontId="50" fillId="17" borderId="0" xfId="0" applyFont="1" applyFill="1" applyBorder="1" applyAlignment="1"/>
    <xf numFmtId="0" fontId="2" fillId="17" borderId="0" xfId="0" applyFont="1" applyFill="1"/>
    <xf numFmtId="0" fontId="8" fillId="17" borderId="15" xfId="54" applyFont="1" applyFill="1" applyBorder="1" applyAlignment="1">
      <alignment horizontal="center" vertical="center"/>
    </xf>
    <xf numFmtId="3" fontId="61" fillId="19" borderId="0" xfId="0" applyNumberFormat="1" applyFont="1" applyFill="1" applyBorder="1" applyAlignment="1">
      <alignment horizontal="center" vertical="center" wrapText="1"/>
    </xf>
    <xf numFmtId="3" fontId="62" fillId="17" borderId="0" xfId="0" applyNumberFormat="1" applyFont="1" applyFill="1" applyAlignment="1">
      <alignment horizontal="center"/>
    </xf>
    <xf numFmtId="3" fontId="63" fillId="0" borderId="0" xfId="0" applyNumberFormat="1" applyFont="1" applyAlignment="1">
      <alignment horizontal="center" vertical="center" wrapText="1"/>
    </xf>
    <xf numFmtId="3" fontId="62" fillId="17" borderId="0" xfId="0" applyNumberFormat="1" applyFont="1" applyFill="1" applyAlignment="1">
      <alignment horizontal="center" vertical="center"/>
    </xf>
    <xf numFmtId="3" fontId="62" fillId="19" borderId="0" xfId="0" applyNumberFormat="1" applyFont="1" applyFill="1" applyBorder="1" applyAlignment="1">
      <alignment horizontal="center" vertical="center"/>
    </xf>
    <xf numFmtId="0" fontId="65" fillId="17" borderId="19" xfId="70" applyFont="1" applyFill="1" applyAlignment="1"/>
    <xf numFmtId="0" fontId="65" fillId="17" borderId="19" xfId="70" applyFont="1" applyFill="1" applyAlignment="1">
      <alignment horizontal="center"/>
    </xf>
    <xf numFmtId="3" fontId="61" fillId="19" borderId="20" xfId="0" applyNumberFormat="1" applyFont="1" applyFill="1" applyBorder="1" applyAlignment="1">
      <alignment horizontal="center" vertical="center" wrapText="1"/>
    </xf>
    <xf numFmtId="3" fontId="64" fillId="17" borderId="20" xfId="0" applyNumberFormat="1" applyFont="1" applyFill="1" applyBorder="1" applyAlignment="1">
      <alignment horizontal="center" vertical="center" wrapText="1"/>
    </xf>
    <xf numFmtId="3" fontId="62" fillId="19" borderId="0" xfId="0" applyNumberFormat="1" applyFont="1" applyFill="1" applyAlignment="1">
      <alignment horizontal="center" vertical="center"/>
    </xf>
    <xf numFmtId="3" fontId="66" fillId="19" borderId="0" xfId="0" applyNumberFormat="1" applyFont="1" applyFill="1" applyAlignment="1">
      <alignment horizontal="center" vertical="center"/>
    </xf>
    <xf numFmtId="3" fontId="66" fillId="19" borderId="0" xfId="0" applyNumberFormat="1" applyFont="1" applyFill="1"/>
    <xf numFmtId="3" fontId="62" fillId="19" borderId="0" xfId="0" applyNumberFormat="1" applyFont="1" applyFill="1" applyBorder="1" applyAlignment="1">
      <alignment horizontal="center"/>
    </xf>
    <xf numFmtId="3" fontId="62" fillId="19" borderId="20" xfId="0" applyNumberFormat="1" applyFont="1" applyFill="1" applyBorder="1" applyAlignment="1">
      <alignment horizontal="center"/>
    </xf>
    <xf numFmtId="3" fontId="66" fillId="17" borderId="0" xfId="0" applyNumberFormat="1" applyFont="1" applyFill="1" applyAlignment="1">
      <alignment horizontal="center" vertical="center"/>
    </xf>
    <xf numFmtId="3" fontId="62" fillId="17" borderId="0" xfId="0" applyNumberFormat="1" applyFont="1" applyFill="1"/>
    <xf numFmtId="0" fontId="23" fillId="17" borderId="0" xfId="44" applyFont="1" applyFill="1" applyAlignment="1" applyProtection="1">
      <alignment horizontal="center"/>
    </xf>
    <xf numFmtId="0" fontId="32" fillId="20" borderId="0" xfId="44" applyFont="1" applyFill="1" applyAlignment="1" applyProtection="1">
      <alignment horizontal="center"/>
    </xf>
    <xf numFmtId="0" fontId="32" fillId="20" borderId="12" xfId="44" applyFont="1" applyFill="1" applyBorder="1" applyAlignment="1" applyProtection="1">
      <alignment horizontal="center"/>
    </xf>
    <xf numFmtId="0" fontId="15" fillId="17" borderId="0" xfId="44" applyFont="1" applyFill="1" applyBorder="1" applyAlignment="1" applyProtection="1">
      <alignment horizontal="center"/>
    </xf>
    <xf numFmtId="0" fontId="32" fillId="18" borderId="16" xfId="44" applyFont="1" applyFill="1" applyBorder="1" applyAlignment="1" applyProtection="1">
      <alignment horizontal="center"/>
    </xf>
  </cellXfs>
  <cellStyles count="71">
    <cellStyle name="20% - Énfasis1 2" xfId="1"/>
    <cellStyle name="20% - Énfasis1 2 2" xfId="2"/>
    <cellStyle name="20% - Énfasis2 2" xfId="3"/>
    <cellStyle name="20% - Énfasis2 2 2" xfId="4"/>
    <cellStyle name="20% - Énfasis3 2" xfId="5"/>
    <cellStyle name="20% - Énfasis3 2 2" xfId="6"/>
    <cellStyle name="20% - Énfasis4 2" xfId="7"/>
    <cellStyle name="20% - Énfasis4 2 2" xfId="8"/>
    <cellStyle name="20% - Énfasis5 2" xfId="9"/>
    <cellStyle name="20% - Énfasis5 2 2" xfId="10"/>
    <cellStyle name="20% - Énfasis6 2" xfId="11"/>
    <cellStyle name="20% - Énfasis6 2 2" xfId="12"/>
    <cellStyle name="40% - Énfasis1 2" xfId="13"/>
    <cellStyle name="40% - Énfasis1 2 2" xfId="14"/>
    <cellStyle name="40% - Énfasis2 2" xfId="15"/>
    <cellStyle name="40% - Énfasis2 2 2" xfId="16"/>
    <cellStyle name="40% - Énfasis3 2" xfId="17"/>
    <cellStyle name="40% - Énfasis3 2 2" xfId="18"/>
    <cellStyle name="40% - Énfasis4 2" xfId="19"/>
    <cellStyle name="40% - Énfasis4 2 2" xfId="20"/>
    <cellStyle name="40% - Énfasis5 2" xfId="21"/>
    <cellStyle name="40% - Énfasis5 2 2" xfId="22"/>
    <cellStyle name="40% - Énfasis6 2" xfId="23"/>
    <cellStyle name="40% - Énfasis6 2 2" xfId="24"/>
    <cellStyle name="60% - Énfasis1 2" xfId="25"/>
    <cellStyle name="60% - Énfasis2 2" xfId="26"/>
    <cellStyle name="60% - Énfasis3 2" xfId="27"/>
    <cellStyle name="60% - Énfasis4 2" xfId="28"/>
    <cellStyle name="60% - Énfasis5 2" xfId="29"/>
    <cellStyle name="60% - Énfasis6 2" xfId="30"/>
    <cellStyle name="Buena 2" xfId="31"/>
    <cellStyle name="Cálculo 2" xfId="32"/>
    <cellStyle name="Celda de comprobación 2" xfId="33"/>
    <cellStyle name="Celda vinculada 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Hipervínculo" xfId="44" builtinId="8"/>
    <cellStyle name="Incorrecto 2" xfId="45"/>
    <cellStyle name="Neutral 2" xfId="46"/>
    <cellStyle name="Normal" xfId="0" builtinId="0"/>
    <cellStyle name="Normal 2" xfId="47"/>
    <cellStyle name="Normal 2 2" xfId="48"/>
    <cellStyle name="Normal 2 3" xfId="49"/>
    <cellStyle name="Normal 2 4" xfId="50"/>
    <cellStyle name="Normal 2 5" xfId="51"/>
    <cellStyle name="Normal 2 6" xfId="52"/>
    <cellStyle name="Normal 3" xfId="53"/>
    <cellStyle name="Normal_estadísticas FIN" xfId="54"/>
    <cellStyle name="Normal_TURISTAS X MESES GC 2000" xfId="55"/>
    <cellStyle name="Notas 2" xfId="56"/>
    <cellStyle name="Porcentaje" xfId="57" builtinId="5"/>
    <cellStyle name="Porcentual 2" xfId="58"/>
    <cellStyle name="Porcentual 2 2" xfId="59"/>
    <cellStyle name="Porcentual 2 3" xfId="60"/>
    <cellStyle name="Porcentual 2 4" xfId="61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" xfId="70" builtinId="25"/>
    <cellStyle name="Total 2" xfId="69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Turistas extranjeros en Gran Canaria, por temporadas. Verano vs. Invierno. 1993-2018.</a:t>
            </a:r>
          </a:p>
        </c:rich>
      </c:tx>
      <c:layout>
        <c:manualLayout>
          <c:xMode val="edge"/>
          <c:yMode val="edge"/>
          <c:x val="0.139151913335674"/>
          <c:y val="1.22475940507437E-2"/>
        </c:manualLayout>
      </c:layout>
      <c:overlay val="0"/>
    </c:title>
    <c:autoTitleDeleted val="0"/>
    <c:view3D>
      <c:rotX val="0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07181172707899"/>
          <c:y val="0.18223291229960001"/>
          <c:w val="0.83461106374442096"/>
          <c:h val="0.7199302779460260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'Por temporadas '!$A$13:$A$38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'Por temporadas '!$D$13:$D$38</c:f>
              <c:numCache>
                <c:formatCode>0.00%</c:formatCode>
                <c:ptCount val="26"/>
                <c:pt idx="0">
                  <c:v>0.44195732675658467</c:v>
                </c:pt>
                <c:pt idx="1">
                  <c:v>0.46700271317222847</c:v>
                </c:pt>
                <c:pt idx="2">
                  <c:v>0.45258828390509748</c:v>
                </c:pt>
                <c:pt idx="3">
                  <c:v>0.43002167380160017</c:v>
                </c:pt>
                <c:pt idx="4">
                  <c:v>0.44350942107068891</c:v>
                </c:pt>
                <c:pt idx="5">
                  <c:v>0.45252850760169233</c:v>
                </c:pt>
                <c:pt idx="6">
                  <c:v>0.47630746410854707</c:v>
                </c:pt>
                <c:pt idx="7">
                  <c:v>0.4663735025245524</c:v>
                </c:pt>
                <c:pt idx="8">
                  <c:v>0.45765750096689539</c:v>
                </c:pt>
                <c:pt idx="9">
                  <c:v>0.44945408240499574</c:v>
                </c:pt>
                <c:pt idx="10">
                  <c:v>0.44443416885507636</c:v>
                </c:pt>
                <c:pt idx="11">
                  <c:v>0.44031585278591484</c:v>
                </c:pt>
                <c:pt idx="12">
                  <c:v>0.42079840776326188</c:v>
                </c:pt>
                <c:pt idx="13">
                  <c:v>0.42687902712371678</c:v>
                </c:pt>
                <c:pt idx="14">
                  <c:v>0.42798137919070417</c:v>
                </c:pt>
                <c:pt idx="15">
                  <c:v>0.41541716335842954</c:v>
                </c:pt>
                <c:pt idx="16">
                  <c:v>0.39317557999823793</c:v>
                </c:pt>
                <c:pt idx="17">
                  <c:v>0.42018606810247283</c:v>
                </c:pt>
                <c:pt idx="18">
                  <c:v>0.40416024954769825</c:v>
                </c:pt>
                <c:pt idx="19">
                  <c:v>0.40833091111570263</c:v>
                </c:pt>
                <c:pt idx="20">
                  <c:v>0.41129757216971302</c:v>
                </c:pt>
                <c:pt idx="21">
                  <c:v>0.39836993890938283</c:v>
                </c:pt>
                <c:pt idx="22">
                  <c:v>0.40847405255779368</c:v>
                </c:pt>
                <c:pt idx="23">
                  <c:v>0.4345989240446293</c:v>
                </c:pt>
                <c:pt idx="24">
                  <c:v>0.44736771725046109</c:v>
                </c:pt>
                <c:pt idx="25">
                  <c:v>0.43914870465950334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0A-4CC7-A908-2D60E1911E0A}"/>
            </c:ext>
          </c:extLst>
        </c:ser>
        <c:ser>
          <c:idx val="1"/>
          <c:order val="1"/>
          <c:invertIfNegative val="0"/>
          <c:cat>
            <c:numRef>
              <c:f>'Por temporadas '!$A$13:$A$38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'Por temporadas '!$E$13:$E$38</c:f>
              <c:numCache>
                <c:formatCode>0.00%</c:formatCode>
                <c:ptCount val="26"/>
                <c:pt idx="0">
                  <c:v>0.55804267324341539</c:v>
                </c:pt>
                <c:pt idx="1">
                  <c:v>0.53299728682777148</c:v>
                </c:pt>
                <c:pt idx="2">
                  <c:v>0.54741171609490258</c:v>
                </c:pt>
                <c:pt idx="3">
                  <c:v>0.56997832619839983</c:v>
                </c:pt>
                <c:pt idx="4">
                  <c:v>0.55649057892931109</c:v>
                </c:pt>
                <c:pt idx="5">
                  <c:v>0.54747149239830772</c:v>
                </c:pt>
                <c:pt idx="6">
                  <c:v>0.52369253589145293</c:v>
                </c:pt>
                <c:pt idx="7">
                  <c:v>0.53362649747544766</c:v>
                </c:pt>
                <c:pt idx="8">
                  <c:v>0.54234249903310461</c:v>
                </c:pt>
                <c:pt idx="9">
                  <c:v>0.55054591759500426</c:v>
                </c:pt>
                <c:pt idx="10">
                  <c:v>0.55556583114492364</c:v>
                </c:pt>
                <c:pt idx="11">
                  <c:v>0.55968414721408521</c:v>
                </c:pt>
                <c:pt idx="12">
                  <c:v>0.57920159223673817</c:v>
                </c:pt>
                <c:pt idx="13">
                  <c:v>0.57312097287628316</c:v>
                </c:pt>
                <c:pt idx="14">
                  <c:v>0.57201862080929589</c:v>
                </c:pt>
                <c:pt idx="15">
                  <c:v>0.5845828366415704</c:v>
                </c:pt>
                <c:pt idx="16">
                  <c:v>0.60682442000176207</c:v>
                </c:pt>
                <c:pt idx="17">
                  <c:v>0.57981393189752717</c:v>
                </c:pt>
                <c:pt idx="18">
                  <c:v>0.59583975045230175</c:v>
                </c:pt>
                <c:pt idx="19">
                  <c:v>0.59166908888429737</c:v>
                </c:pt>
                <c:pt idx="20">
                  <c:v>0.58870242783028703</c:v>
                </c:pt>
                <c:pt idx="21">
                  <c:v>0.60163006109061712</c:v>
                </c:pt>
                <c:pt idx="22">
                  <c:v>0.59152594744220632</c:v>
                </c:pt>
                <c:pt idx="23">
                  <c:v>0.5654010759553707</c:v>
                </c:pt>
                <c:pt idx="24">
                  <c:v>0.55263228274953891</c:v>
                </c:pt>
                <c:pt idx="25">
                  <c:v>0.56085129534049671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0A-4CC7-A908-2D60E1911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384384"/>
        <c:axId val="186385920"/>
        <c:axId val="0"/>
      </c:bar3DChart>
      <c:catAx>
        <c:axId val="18638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638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385920"/>
        <c:scaling>
          <c:orientation val="minMax"/>
          <c:max val="0.60000000000000098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638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5</xdr:row>
      <xdr:rowOff>0</xdr:rowOff>
    </xdr:to>
    <xdr:pic>
      <xdr:nvPicPr>
        <xdr:cNvPr id="1073" name="Picture 1" descr="C:\Users\ereyes\AppData\Local\Temp\_AZTMP9_\imageP01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61925"/>
          <a:ext cx="8667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14</xdr:col>
      <xdr:colOff>876300</xdr:colOff>
      <xdr:row>4</xdr:row>
      <xdr:rowOff>123825</xdr:rowOff>
    </xdr:to>
    <xdr:pic>
      <xdr:nvPicPr>
        <xdr:cNvPr id="2098" name="Picture 1" descr="C:\Users\ereyes\AppData\Local\Temp\_AZTMP9_\imageP01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61925"/>
          <a:ext cx="11553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10</xdr:row>
      <xdr:rowOff>161925</xdr:rowOff>
    </xdr:from>
    <xdr:to>
      <xdr:col>12</xdr:col>
      <xdr:colOff>590550</xdr:colOff>
      <xdr:row>34</xdr:row>
      <xdr:rowOff>104775</xdr:rowOff>
    </xdr:to>
    <xdr:graphicFrame macro="">
      <xdr:nvGraphicFramePr>
        <xdr:cNvPr id="3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552450</xdr:colOff>
      <xdr:row>4</xdr:row>
      <xdr:rowOff>123825</xdr:rowOff>
    </xdr:to>
    <xdr:pic>
      <xdr:nvPicPr>
        <xdr:cNvPr id="3170" name="Picture 1" descr="C:\Users\ereyes\AppData\Local\Temp\_AZTMP9_\imageP01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1925"/>
          <a:ext cx="9001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17</xdr:col>
      <xdr:colOff>428625</xdr:colOff>
      <xdr:row>5</xdr:row>
      <xdr:rowOff>9525</xdr:rowOff>
    </xdr:to>
    <xdr:pic>
      <xdr:nvPicPr>
        <xdr:cNvPr id="5169" name="Picture 1" descr="C:\Users\ereyes\AppData\Local\Temp\_AZTMP9_\imageP01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04775"/>
          <a:ext cx="14039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topLeftCell="A4" zoomScale="80" zoomScaleNormal="80" zoomScaleSheetLayoutView="80" zoomScalePageLayoutView="90" workbookViewId="0">
      <selection activeCell="K16" sqref="K16"/>
    </sheetView>
  </sheetViews>
  <sheetFormatPr baseColWidth="10" defaultColWidth="10.85546875" defaultRowHeight="12.75"/>
  <cols>
    <col min="1" max="1" width="1.42578125" style="5" customWidth="1"/>
    <col min="2" max="5" width="11.42578125" style="5" customWidth="1"/>
    <col min="6" max="6" width="16" style="5" customWidth="1"/>
    <col min="7" max="11" width="11.42578125" style="5" customWidth="1"/>
    <col min="12" max="12" width="11.140625" style="5" customWidth="1"/>
    <col min="13" max="13" width="12.85546875" style="5" customWidth="1"/>
    <col min="14" max="16384" width="10.85546875" style="5"/>
  </cols>
  <sheetData>
    <row r="1" spans="1:42" s="8" customFormat="1"/>
    <row r="2" spans="1:42" s="8" customFormat="1"/>
    <row r="3" spans="1:42" s="8" customFormat="1"/>
    <row r="4" spans="1:42" s="8" customFormat="1"/>
    <row r="5" spans="1:42" s="8" customFormat="1"/>
    <row r="6" spans="1:42" s="8" customFormat="1"/>
    <row r="7" spans="1:42" s="27" customFormat="1" ht="3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 t="s">
        <v>7</v>
      </c>
      <c r="AA7" s="24" t="s">
        <v>7</v>
      </c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</row>
    <row r="8" spans="1:42" s="27" customFormat="1" ht="23.25" customHeight="1">
      <c r="B8" s="56" t="s">
        <v>46</v>
      </c>
      <c r="C8" s="56"/>
      <c r="D8" s="56"/>
      <c r="E8" s="56"/>
      <c r="F8" s="56"/>
      <c r="G8" s="56"/>
      <c r="H8" s="56"/>
      <c r="I8" s="56"/>
      <c r="J8" s="54"/>
      <c r="K8" s="54"/>
      <c r="L8" s="54"/>
      <c r="M8" s="30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</row>
    <row r="9" spans="1:42" s="27" customFormat="1" ht="23.25" customHeight="1">
      <c r="B9" s="84" t="s">
        <v>66</v>
      </c>
      <c r="H9" s="24"/>
      <c r="I9" s="24"/>
      <c r="J9" s="24"/>
      <c r="K9" s="24"/>
      <c r="L9" s="29"/>
      <c r="M9" s="31"/>
      <c r="N9" s="31"/>
      <c r="O9" s="24"/>
      <c r="P9" s="24"/>
      <c r="Q9" s="13"/>
      <c r="R9" s="24"/>
      <c r="S9" s="32"/>
      <c r="T9" s="32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</row>
    <row r="11" spans="1:42" ht="2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55"/>
    </row>
    <row r="12" spans="1:42" ht="27" customHeight="1">
      <c r="A12" s="34"/>
      <c r="C12" s="103"/>
      <c r="D12" s="103"/>
      <c r="E12" s="103"/>
      <c r="F12" s="103"/>
      <c r="G12" s="34"/>
      <c r="H12" s="34"/>
      <c r="I12" s="34"/>
      <c r="J12" s="34"/>
      <c r="K12" s="34"/>
      <c r="L12" s="55"/>
    </row>
    <row r="13" spans="1:42" ht="27" customHeight="1">
      <c r="A13" s="34"/>
      <c r="C13" s="35" t="s">
        <v>47</v>
      </c>
      <c r="D13" s="36"/>
      <c r="E13" s="36"/>
      <c r="F13" s="35"/>
      <c r="G13" s="36"/>
      <c r="H13" s="34"/>
      <c r="I13" s="34"/>
      <c r="J13" s="34"/>
      <c r="K13" s="34"/>
      <c r="L13" s="37"/>
      <c r="M13" s="37"/>
    </row>
    <row r="14" spans="1:42" ht="27" customHeight="1">
      <c r="A14" s="34"/>
      <c r="C14" s="35" t="s">
        <v>48</v>
      </c>
      <c r="D14" s="38"/>
      <c r="E14" s="36"/>
      <c r="F14" s="35"/>
      <c r="G14" s="36"/>
      <c r="H14" s="39"/>
      <c r="I14" s="34"/>
      <c r="J14" s="34"/>
      <c r="K14" s="34"/>
      <c r="L14" s="40"/>
      <c r="M14" s="37"/>
    </row>
    <row r="15" spans="1:42" ht="27" customHeight="1">
      <c r="A15" s="34"/>
      <c r="C15" s="35" t="s">
        <v>49</v>
      </c>
      <c r="D15" s="36"/>
      <c r="E15" s="38"/>
      <c r="F15" s="35"/>
      <c r="G15" s="36"/>
      <c r="H15" s="39"/>
      <c r="I15" s="34"/>
      <c r="J15" s="34"/>
      <c r="K15" s="34"/>
      <c r="L15" s="40"/>
      <c r="M15" s="37"/>
    </row>
    <row r="16" spans="1:42" ht="27" customHeight="1">
      <c r="A16" s="34"/>
      <c r="C16" s="35"/>
      <c r="D16" s="36"/>
      <c r="E16" s="36"/>
      <c r="F16" s="35"/>
      <c r="G16" s="36"/>
      <c r="H16" s="39"/>
      <c r="I16" s="34"/>
      <c r="J16" s="34"/>
      <c r="K16" s="34"/>
      <c r="L16" s="40"/>
      <c r="M16" s="37"/>
    </row>
    <row r="17" spans="1:13" ht="27" customHeight="1">
      <c r="A17" s="34"/>
      <c r="C17" s="35"/>
      <c r="D17" s="36"/>
      <c r="E17" s="36"/>
      <c r="F17" s="35"/>
      <c r="G17" s="38"/>
      <c r="H17" s="34"/>
      <c r="I17" s="34"/>
      <c r="J17" s="34"/>
      <c r="K17" s="34"/>
      <c r="L17" s="40"/>
      <c r="M17" s="37"/>
    </row>
    <row r="18" spans="1:13" ht="27" customHeight="1">
      <c r="A18" s="34"/>
      <c r="B18" s="34"/>
      <c r="C18" s="35"/>
      <c r="D18" s="36"/>
      <c r="E18" s="36"/>
      <c r="F18" s="36"/>
      <c r="G18" s="36"/>
      <c r="I18" s="34"/>
      <c r="J18" s="34"/>
      <c r="K18" s="34"/>
      <c r="L18" s="41"/>
      <c r="M18" s="37"/>
    </row>
    <row r="19" spans="1:13" ht="27" customHeight="1">
      <c r="A19" s="34"/>
      <c r="B19" s="34"/>
      <c r="C19" s="36"/>
      <c r="D19" s="36"/>
      <c r="E19" s="36"/>
      <c r="F19" s="36"/>
      <c r="G19" s="36"/>
      <c r="H19" s="34"/>
      <c r="J19" s="34"/>
      <c r="K19" s="34"/>
      <c r="L19" s="40"/>
      <c r="M19" s="37"/>
    </row>
    <row r="20" spans="1:13" ht="27" customHeight="1">
      <c r="A20" s="34"/>
      <c r="B20" s="34"/>
      <c r="C20" s="42"/>
      <c r="D20" s="42"/>
      <c r="E20" s="42"/>
      <c r="F20" s="42"/>
      <c r="G20" s="42"/>
      <c r="H20" s="34"/>
      <c r="I20" s="34"/>
      <c r="K20" s="34"/>
      <c r="L20" s="40"/>
      <c r="M20" s="37"/>
    </row>
    <row r="21" spans="1:13" ht="27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L21" s="37"/>
      <c r="M21" s="37"/>
    </row>
    <row r="22" spans="1:13" ht="20.25">
      <c r="B22" s="33"/>
      <c r="C22" s="43"/>
      <c r="D22" s="43"/>
      <c r="E22" s="43"/>
      <c r="F22" s="33"/>
      <c r="G22" s="33"/>
      <c r="H22" s="44"/>
      <c r="I22" s="33"/>
      <c r="J22" s="33"/>
      <c r="K22" s="33"/>
      <c r="M22" s="37"/>
    </row>
    <row r="23" spans="1:13" ht="20.25">
      <c r="B23" s="43"/>
      <c r="C23" s="43"/>
      <c r="D23" s="43"/>
      <c r="E23" s="43"/>
      <c r="F23" s="33"/>
      <c r="G23" s="33"/>
      <c r="H23" s="44"/>
      <c r="I23" s="33"/>
      <c r="J23" s="33"/>
      <c r="K23" s="33"/>
      <c r="L23" s="37"/>
      <c r="M23" s="37"/>
    </row>
    <row r="24" spans="1:13" ht="15">
      <c r="F24" s="37"/>
      <c r="G24" s="37"/>
      <c r="H24" s="45"/>
      <c r="I24" s="37"/>
      <c r="J24" s="37"/>
      <c r="K24" s="37"/>
      <c r="L24" s="37"/>
      <c r="M24" s="37"/>
    </row>
    <row r="25" spans="1:13" ht="15">
      <c r="F25" s="37"/>
      <c r="G25" s="37"/>
      <c r="H25" s="45"/>
      <c r="I25" s="37"/>
      <c r="J25" s="37"/>
      <c r="K25" s="37"/>
      <c r="L25" s="37"/>
      <c r="M25" s="37"/>
    </row>
  </sheetData>
  <mergeCells count="1">
    <mergeCell ref="C12:F12"/>
  </mergeCells>
  <phoneticPr fontId="0" type="noConversion"/>
  <hyperlinks>
    <hyperlink ref="C14" location="'Por temporadas '!A1" display="Turistas por años."/>
    <hyperlink ref="C15:H15" location="'Por temporadas y mercados'!A1" display="Pasajeros por temporadas y mercados"/>
    <hyperlink ref="C13:F13" location="'Por meses y años'!A1" display="Pasajeros por meses y años"/>
  </hyperlinks>
  <pageMargins left="0.74803149606299213" right="0.74803149606299213" top="0.98425196850393704" bottom="0.98425196850393704" header="0" footer="0"/>
  <pageSetup paperSize="9" scale="9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68"/>
  <sheetViews>
    <sheetView tabSelected="1" view="pageBreakPreview" zoomScale="70" zoomScaleNormal="78" zoomScaleSheetLayoutView="70" zoomScalePageLayoutView="78" workbookViewId="0">
      <selection activeCell="S32" sqref="S32"/>
    </sheetView>
  </sheetViews>
  <sheetFormatPr baseColWidth="10" defaultColWidth="10.85546875" defaultRowHeight="12.75"/>
  <cols>
    <col min="1" max="1" width="0.42578125" style="5" customWidth="1"/>
    <col min="2" max="3" width="10.85546875" style="5"/>
    <col min="4" max="4" width="12" style="5" customWidth="1"/>
    <col min="5" max="6" width="10.85546875" style="5"/>
    <col min="7" max="7" width="10.28515625" style="5" customWidth="1"/>
    <col min="8" max="8" width="13" style="5" customWidth="1"/>
    <col min="9" max="10" width="10.85546875" style="5"/>
    <col min="11" max="11" width="15.7109375" style="5" customWidth="1"/>
    <col min="12" max="12" width="12.28515625" style="5" bestFit="1" customWidth="1"/>
    <col min="13" max="13" width="14.7109375" style="5" bestFit="1" customWidth="1"/>
    <col min="14" max="15" width="13.42578125" style="5" bestFit="1" customWidth="1"/>
    <col min="16" max="16" width="9.7109375" style="5" customWidth="1"/>
    <col min="17" max="16384" width="10.85546875" style="5"/>
  </cols>
  <sheetData>
    <row r="1" spans="1:27" s="8" customFormat="1"/>
    <row r="2" spans="1:27" s="8" customFormat="1"/>
    <row r="3" spans="1:27" s="8" customFormat="1"/>
    <row r="4" spans="1:27" s="8" customFormat="1"/>
    <row r="5" spans="1:27" s="8" customFormat="1"/>
    <row r="6" spans="1:27" s="8" customFormat="1" ht="13.5" thickBot="1">
      <c r="O6" s="49"/>
      <c r="P6" s="49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s="1" customFormat="1" ht="3" customHeight="1" thickTop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04" t="s">
        <v>44</v>
      </c>
      <c r="P7" s="104"/>
      <c r="Q7" s="3"/>
      <c r="R7" s="3"/>
      <c r="S7" s="3"/>
      <c r="T7" s="3"/>
      <c r="U7" s="3"/>
      <c r="V7" s="3"/>
      <c r="W7" s="3"/>
      <c r="X7" s="3"/>
      <c r="Y7" s="3"/>
      <c r="Z7" s="3" t="s">
        <v>7</v>
      </c>
      <c r="AA7" s="3" t="s">
        <v>7</v>
      </c>
    </row>
    <row r="8" spans="1:27" s="1" customFormat="1" ht="23.25" customHeight="1">
      <c r="B8" s="63" t="s">
        <v>50</v>
      </c>
      <c r="C8" s="63"/>
      <c r="D8" s="63"/>
      <c r="E8" s="63"/>
      <c r="F8" s="63"/>
      <c r="G8" s="63"/>
      <c r="H8" s="63"/>
      <c r="I8" s="63"/>
      <c r="J8" s="83"/>
      <c r="K8" s="83"/>
      <c r="L8" s="83"/>
      <c r="M8" s="83"/>
      <c r="N8" s="83"/>
      <c r="O8" s="105"/>
      <c r="P8" s="105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s="2" customFormat="1" ht="23.25" customHeight="1">
      <c r="B9" s="84" t="s">
        <v>66</v>
      </c>
      <c r="C9" s="84"/>
      <c r="D9" s="84"/>
      <c r="E9" s="84"/>
      <c r="F9" s="84"/>
      <c r="G9" s="84"/>
      <c r="H9" s="84"/>
      <c r="I9" s="84"/>
      <c r="J9" s="3"/>
      <c r="K9" s="3"/>
      <c r="M9" s="31"/>
      <c r="N9" s="31"/>
      <c r="O9" s="25"/>
      <c r="P9" s="25"/>
      <c r="Q9" s="13"/>
      <c r="R9" s="25"/>
      <c r="S9" s="7"/>
      <c r="T9" s="7"/>
    </row>
    <row r="10" spans="1:27"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>
      <c r="B11" s="57" t="s">
        <v>6</v>
      </c>
      <c r="C11" s="57" t="s">
        <v>9</v>
      </c>
      <c r="D11" s="57" t="s">
        <v>10</v>
      </c>
      <c r="E11" s="57" t="s">
        <v>11</v>
      </c>
      <c r="F11" s="57" t="s">
        <v>12</v>
      </c>
      <c r="G11" s="57" t="s">
        <v>13</v>
      </c>
      <c r="H11" s="57" t="s">
        <v>14</v>
      </c>
      <c r="I11" s="57" t="s">
        <v>15</v>
      </c>
      <c r="J11" s="57" t="s">
        <v>16</v>
      </c>
      <c r="K11" s="57" t="s">
        <v>17</v>
      </c>
      <c r="L11" s="57" t="s">
        <v>18</v>
      </c>
      <c r="M11" s="57" t="s">
        <v>19</v>
      </c>
      <c r="N11" s="57" t="s">
        <v>20</v>
      </c>
      <c r="O11" s="57" t="s">
        <v>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>
      <c r="A12" s="19"/>
      <c r="B12" s="57">
        <v>1992</v>
      </c>
      <c r="C12" s="58">
        <v>207591</v>
      </c>
      <c r="D12" s="58">
        <v>203578</v>
      </c>
      <c r="E12" s="58">
        <v>201613</v>
      </c>
      <c r="F12" s="58">
        <v>167004</v>
      </c>
      <c r="G12" s="58">
        <v>119755</v>
      </c>
      <c r="H12" s="58">
        <v>117298</v>
      </c>
      <c r="I12" s="58">
        <v>156693</v>
      </c>
      <c r="J12" s="58">
        <v>161002</v>
      </c>
      <c r="K12" s="58">
        <v>135428</v>
      </c>
      <c r="L12" s="58">
        <v>164846</v>
      </c>
      <c r="M12" s="58">
        <v>183265</v>
      </c>
      <c r="N12" s="58">
        <v>191667</v>
      </c>
      <c r="O12" s="59">
        <f>SUM(C12:N12)</f>
        <v>2009740</v>
      </c>
      <c r="Q12" s="14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>
      <c r="A13" s="19"/>
      <c r="B13" s="57">
        <v>1993</v>
      </c>
      <c r="C13" s="60">
        <v>212762</v>
      </c>
      <c r="D13" s="60">
        <v>200850</v>
      </c>
      <c r="E13" s="60">
        <v>222683</v>
      </c>
      <c r="F13" s="60">
        <v>166257</v>
      </c>
      <c r="G13" s="60">
        <v>130206</v>
      </c>
      <c r="H13" s="60">
        <v>119799</v>
      </c>
      <c r="I13" s="60">
        <v>171144</v>
      </c>
      <c r="J13" s="60">
        <v>179314</v>
      </c>
      <c r="K13" s="60">
        <v>162042</v>
      </c>
      <c r="L13" s="60">
        <v>203741</v>
      </c>
      <c r="M13" s="60">
        <v>210935</v>
      </c>
      <c r="N13" s="60">
        <v>206555</v>
      </c>
      <c r="O13" s="61">
        <f t="shared" ref="O13:O19" si="0">SUM(C13:N13)</f>
        <v>2186288</v>
      </c>
      <c r="Q13" s="14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>
      <c r="A14" s="19"/>
      <c r="B14" s="57">
        <v>1994</v>
      </c>
      <c r="C14" s="60">
        <v>242017</v>
      </c>
      <c r="D14" s="60">
        <v>213001</v>
      </c>
      <c r="E14" s="60">
        <v>237220</v>
      </c>
      <c r="F14" s="60">
        <v>186859</v>
      </c>
      <c r="G14" s="60">
        <v>164592</v>
      </c>
      <c r="H14" s="60">
        <v>163464</v>
      </c>
      <c r="I14" s="60">
        <v>220065</v>
      </c>
      <c r="J14" s="60">
        <v>202446</v>
      </c>
      <c r="K14" s="60">
        <v>180492</v>
      </c>
      <c r="L14" s="60">
        <v>232673</v>
      </c>
      <c r="M14" s="60">
        <v>226125</v>
      </c>
      <c r="N14" s="60">
        <v>222963</v>
      </c>
      <c r="O14" s="61">
        <f t="shared" si="0"/>
        <v>2491917</v>
      </c>
      <c r="Q14" s="14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>
      <c r="A15" s="19"/>
      <c r="B15" s="57">
        <v>1995</v>
      </c>
      <c r="C15" s="60">
        <v>236095</v>
      </c>
      <c r="D15" s="60">
        <v>229663</v>
      </c>
      <c r="E15" s="60">
        <v>244374</v>
      </c>
      <c r="F15" s="60">
        <v>218607</v>
      </c>
      <c r="G15" s="60">
        <v>169243</v>
      </c>
      <c r="H15" s="60">
        <v>168116</v>
      </c>
      <c r="I15" s="60">
        <v>223252</v>
      </c>
      <c r="J15" s="60">
        <v>191450</v>
      </c>
      <c r="K15" s="60">
        <v>186012</v>
      </c>
      <c r="L15" s="60">
        <v>235039</v>
      </c>
      <c r="M15" s="60">
        <v>242680</v>
      </c>
      <c r="N15" s="60">
        <v>247476</v>
      </c>
      <c r="O15" s="61">
        <f t="shared" si="0"/>
        <v>2592007</v>
      </c>
      <c r="Q15" s="14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>
      <c r="A16" s="19"/>
      <c r="B16" s="57">
        <v>1996</v>
      </c>
      <c r="C16" s="60">
        <v>252355</v>
      </c>
      <c r="D16" s="60">
        <v>244061</v>
      </c>
      <c r="E16" s="60">
        <v>275525</v>
      </c>
      <c r="F16" s="60">
        <v>194143</v>
      </c>
      <c r="G16" s="60">
        <v>160129</v>
      </c>
      <c r="H16" s="60">
        <v>158996</v>
      </c>
      <c r="I16" s="60">
        <v>202286</v>
      </c>
      <c r="J16" s="60">
        <v>179149</v>
      </c>
      <c r="K16" s="60">
        <v>197954</v>
      </c>
      <c r="L16" s="60">
        <v>220497</v>
      </c>
      <c r="M16" s="60">
        <v>260935</v>
      </c>
      <c r="N16" s="60">
        <v>256190</v>
      </c>
      <c r="O16" s="61">
        <f t="shared" si="0"/>
        <v>2602220</v>
      </c>
      <c r="Q16" s="14"/>
    </row>
    <row r="17" spans="1:18" ht="15.75">
      <c r="A17" s="19"/>
      <c r="B17" s="57">
        <v>1997</v>
      </c>
      <c r="C17" s="60">
        <v>250854</v>
      </c>
      <c r="D17" s="60">
        <v>243377</v>
      </c>
      <c r="E17" s="60">
        <v>286219</v>
      </c>
      <c r="F17" s="60">
        <v>195901</v>
      </c>
      <c r="G17" s="60">
        <v>168969</v>
      </c>
      <c r="H17" s="60">
        <v>180849</v>
      </c>
      <c r="I17" s="60">
        <v>211166</v>
      </c>
      <c r="J17" s="60">
        <v>218687</v>
      </c>
      <c r="K17" s="60">
        <v>195402</v>
      </c>
      <c r="L17" s="60">
        <v>237472</v>
      </c>
      <c r="M17" s="60">
        <v>279548</v>
      </c>
      <c r="N17" s="60">
        <v>265534</v>
      </c>
      <c r="O17" s="61">
        <f t="shared" si="0"/>
        <v>2733978</v>
      </c>
      <c r="Q17" s="14"/>
    </row>
    <row r="18" spans="1:18" ht="15.75">
      <c r="A18" s="19"/>
      <c r="B18" s="57">
        <v>1998</v>
      </c>
      <c r="C18" s="60">
        <v>271227</v>
      </c>
      <c r="D18" s="60">
        <v>257828</v>
      </c>
      <c r="E18" s="60">
        <v>278940</v>
      </c>
      <c r="F18" s="60">
        <v>234090</v>
      </c>
      <c r="G18" s="60">
        <v>200060</v>
      </c>
      <c r="H18" s="60">
        <v>194453</v>
      </c>
      <c r="I18" s="60">
        <v>226492</v>
      </c>
      <c r="J18" s="60">
        <v>250654</v>
      </c>
      <c r="K18" s="60">
        <v>217193</v>
      </c>
      <c r="L18" s="60">
        <v>262895</v>
      </c>
      <c r="M18" s="60">
        <v>308705</v>
      </c>
      <c r="N18" s="60">
        <v>284561</v>
      </c>
      <c r="O18" s="61">
        <f t="shared" si="0"/>
        <v>2987098</v>
      </c>
      <c r="Q18" s="14"/>
    </row>
    <row r="19" spans="1:18" ht="15.75">
      <c r="A19" s="19"/>
      <c r="B19" s="57">
        <v>1999</v>
      </c>
      <c r="C19" s="60">
        <v>299276</v>
      </c>
      <c r="D19" s="60">
        <v>278708</v>
      </c>
      <c r="E19" s="60">
        <v>304365</v>
      </c>
      <c r="F19" s="60">
        <v>220686</v>
      </c>
      <c r="G19" s="60">
        <v>233870</v>
      </c>
      <c r="H19" s="60">
        <v>215593</v>
      </c>
      <c r="I19" s="60">
        <v>246593</v>
      </c>
      <c r="J19" s="60">
        <v>269887</v>
      </c>
      <c r="K19" s="60">
        <v>239515</v>
      </c>
      <c r="L19" s="60">
        <v>288367</v>
      </c>
      <c r="M19" s="60">
        <v>283318</v>
      </c>
      <c r="N19" s="60">
        <v>256084</v>
      </c>
      <c r="O19" s="61">
        <f t="shared" si="0"/>
        <v>3136262</v>
      </c>
      <c r="Q19" s="14"/>
    </row>
    <row r="20" spans="1:18" ht="15.75">
      <c r="A20" s="20"/>
      <c r="B20" s="57">
        <v>2000</v>
      </c>
      <c r="C20" s="60">
        <v>281035</v>
      </c>
      <c r="D20" s="60">
        <v>264039</v>
      </c>
      <c r="E20" s="60">
        <v>290440</v>
      </c>
      <c r="F20" s="60">
        <v>264350</v>
      </c>
      <c r="G20" s="60">
        <v>207065</v>
      </c>
      <c r="H20" s="60">
        <v>202776</v>
      </c>
      <c r="I20" s="60">
        <v>272194</v>
      </c>
      <c r="J20" s="60">
        <v>243529</v>
      </c>
      <c r="K20" s="60">
        <v>234380</v>
      </c>
      <c r="L20" s="60">
        <v>290042</v>
      </c>
      <c r="M20" s="60">
        <v>277964</v>
      </c>
      <c r="N20" s="60">
        <v>281252</v>
      </c>
      <c r="O20" s="61">
        <f t="shared" ref="O20:O29" si="1">SUM(C20:N20)</f>
        <v>3109066</v>
      </c>
      <c r="Q20" s="14"/>
    </row>
    <row r="21" spans="1:18" ht="15.75">
      <c r="A21" s="20"/>
      <c r="B21" s="57">
        <v>2001</v>
      </c>
      <c r="C21" s="60">
        <v>283260</v>
      </c>
      <c r="D21" s="60">
        <v>279068</v>
      </c>
      <c r="E21" s="60">
        <v>304025</v>
      </c>
      <c r="F21" s="60">
        <v>256955</v>
      </c>
      <c r="G21" s="60">
        <v>196138</v>
      </c>
      <c r="H21" s="60">
        <v>199621</v>
      </c>
      <c r="I21" s="60">
        <v>253273</v>
      </c>
      <c r="J21" s="60">
        <v>235272</v>
      </c>
      <c r="K21" s="60">
        <v>239118</v>
      </c>
      <c r="L21" s="60">
        <v>276442</v>
      </c>
      <c r="M21" s="60">
        <v>260834</v>
      </c>
      <c r="N21" s="60">
        <v>274753</v>
      </c>
      <c r="O21" s="61">
        <f t="shared" si="1"/>
        <v>3058759</v>
      </c>
      <c r="Q21" s="14"/>
    </row>
    <row r="22" spans="1:18" ht="15.75">
      <c r="A22" s="20"/>
      <c r="B22" s="57">
        <v>2002</v>
      </c>
      <c r="C22" s="60">
        <v>253708</v>
      </c>
      <c r="D22" s="60">
        <v>272047</v>
      </c>
      <c r="E22" s="60">
        <v>308458</v>
      </c>
      <c r="F22" s="60">
        <v>211460</v>
      </c>
      <c r="G22" s="60">
        <v>181926</v>
      </c>
      <c r="H22" s="60">
        <v>195094</v>
      </c>
      <c r="I22" s="60">
        <v>225803</v>
      </c>
      <c r="J22" s="60">
        <v>216124</v>
      </c>
      <c r="K22" s="60">
        <v>224712</v>
      </c>
      <c r="L22" s="60">
        <v>253821</v>
      </c>
      <c r="M22" s="60">
        <v>277510</v>
      </c>
      <c r="N22" s="60">
        <v>266128</v>
      </c>
      <c r="O22" s="61">
        <f t="shared" si="1"/>
        <v>2886791</v>
      </c>
      <c r="Q22" s="14"/>
      <c r="R22" s="23"/>
    </row>
    <row r="23" spans="1:18" ht="15.75">
      <c r="A23" s="20"/>
      <c r="B23" s="57">
        <v>2003</v>
      </c>
      <c r="C23" s="60">
        <v>267317</v>
      </c>
      <c r="D23" s="60">
        <v>261851</v>
      </c>
      <c r="E23" s="60">
        <v>302918</v>
      </c>
      <c r="F23" s="60">
        <v>238239</v>
      </c>
      <c r="G23" s="60">
        <v>179887</v>
      </c>
      <c r="H23" s="60">
        <v>192309</v>
      </c>
      <c r="I23" s="60">
        <v>219551</v>
      </c>
      <c r="J23" s="60">
        <v>230571</v>
      </c>
      <c r="K23" s="60">
        <v>201784</v>
      </c>
      <c r="L23" s="60">
        <v>249413</v>
      </c>
      <c r="M23" s="60">
        <v>261049</v>
      </c>
      <c r="N23" s="60">
        <v>260586</v>
      </c>
      <c r="O23" s="61">
        <f t="shared" si="1"/>
        <v>2865475</v>
      </c>
      <c r="Q23" s="14"/>
      <c r="R23" s="23"/>
    </row>
    <row r="24" spans="1:18" ht="15.75">
      <c r="A24" s="20"/>
      <c r="B24" s="57">
        <v>2004</v>
      </c>
      <c r="C24" s="60">
        <v>262134</v>
      </c>
      <c r="D24" s="60">
        <v>270700</v>
      </c>
      <c r="E24" s="60">
        <v>275137</v>
      </c>
      <c r="F24" s="60">
        <v>212866</v>
      </c>
      <c r="G24" s="60">
        <v>182221</v>
      </c>
      <c r="H24" s="60">
        <v>160032</v>
      </c>
      <c r="I24" s="60">
        <v>197221</v>
      </c>
      <c r="J24" s="60">
        <v>217151</v>
      </c>
      <c r="K24" s="60">
        <v>194707</v>
      </c>
      <c r="L24" s="60">
        <v>268298</v>
      </c>
      <c r="M24" s="60">
        <v>262355</v>
      </c>
      <c r="N24" s="60">
        <v>267076</v>
      </c>
      <c r="O24" s="61">
        <f t="shared" si="1"/>
        <v>2769898</v>
      </c>
      <c r="Q24" s="14"/>
      <c r="R24" s="23"/>
    </row>
    <row r="25" spans="1:18" ht="15.75">
      <c r="A25" s="20"/>
      <c r="B25" s="57">
        <v>2005</v>
      </c>
      <c r="C25" s="60">
        <v>288257</v>
      </c>
      <c r="D25" s="60">
        <v>267097</v>
      </c>
      <c r="E25" s="60">
        <v>273708</v>
      </c>
      <c r="F25" s="60">
        <v>200689</v>
      </c>
      <c r="G25" s="60">
        <v>156262</v>
      </c>
      <c r="H25" s="60">
        <v>153536</v>
      </c>
      <c r="I25" s="60">
        <v>199443</v>
      </c>
      <c r="J25" s="60">
        <v>195635</v>
      </c>
      <c r="K25" s="60">
        <v>171348</v>
      </c>
      <c r="L25" s="60">
        <v>263357</v>
      </c>
      <c r="M25" s="60">
        <v>271146</v>
      </c>
      <c r="N25" s="60">
        <v>267662</v>
      </c>
      <c r="O25" s="61">
        <f t="shared" si="1"/>
        <v>2708140</v>
      </c>
      <c r="Q25" s="14"/>
      <c r="R25" s="23"/>
    </row>
    <row r="26" spans="1:18" ht="15.75">
      <c r="A26" s="20"/>
      <c r="B26" s="57">
        <v>2006</v>
      </c>
      <c r="C26" s="60">
        <v>266067</v>
      </c>
      <c r="D26" s="60">
        <v>258369</v>
      </c>
      <c r="E26" s="60">
        <v>287819</v>
      </c>
      <c r="F26" s="60">
        <v>240945</v>
      </c>
      <c r="G26" s="60">
        <v>166990</v>
      </c>
      <c r="H26" s="60">
        <v>160248</v>
      </c>
      <c r="I26" s="60">
        <v>217758</v>
      </c>
      <c r="J26" s="60">
        <v>195105</v>
      </c>
      <c r="K26" s="60">
        <v>183784</v>
      </c>
      <c r="L26" s="60">
        <v>248817</v>
      </c>
      <c r="M26" s="60">
        <v>259567</v>
      </c>
      <c r="N26" s="60">
        <v>261684</v>
      </c>
      <c r="O26" s="61">
        <f t="shared" si="1"/>
        <v>2747153</v>
      </c>
      <c r="Q26" s="14"/>
      <c r="R26" s="23"/>
    </row>
    <row r="27" spans="1:18" ht="15.75">
      <c r="A27" s="20"/>
      <c r="B27" s="57">
        <v>2007</v>
      </c>
      <c r="C27" s="60">
        <v>256021</v>
      </c>
      <c r="D27" s="60">
        <v>256183</v>
      </c>
      <c r="E27" s="60">
        <v>285215</v>
      </c>
      <c r="F27" s="60">
        <v>205469</v>
      </c>
      <c r="G27" s="60">
        <v>155205</v>
      </c>
      <c r="H27" s="60">
        <v>162576</v>
      </c>
      <c r="I27" s="60">
        <v>207159</v>
      </c>
      <c r="J27" s="60">
        <v>191978</v>
      </c>
      <c r="K27" s="60">
        <v>192703</v>
      </c>
      <c r="L27" s="60">
        <v>252360</v>
      </c>
      <c r="M27" s="60">
        <v>268782</v>
      </c>
      <c r="N27" s="60">
        <v>281376</v>
      </c>
      <c r="O27" s="61">
        <f t="shared" si="1"/>
        <v>2715027</v>
      </c>
      <c r="Q27" s="14"/>
      <c r="R27" s="23"/>
    </row>
    <row r="28" spans="1:18" ht="15.75">
      <c r="A28" s="20"/>
      <c r="B28" s="57">
        <v>2008</v>
      </c>
      <c r="C28" s="62">
        <v>260310</v>
      </c>
      <c r="D28" s="60">
        <v>272727</v>
      </c>
      <c r="E28" s="60">
        <v>306924</v>
      </c>
      <c r="F28" s="60">
        <v>196348</v>
      </c>
      <c r="G28" s="60">
        <v>152882</v>
      </c>
      <c r="H28" s="60">
        <v>165100</v>
      </c>
      <c r="I28" s="60">
        <v>189823</v>
      </c>
      <c r="J28" s="60">
        <v>192607</v>
      </c>
      <c r="K28" s="60">
        <v>171812</v>
      </c>
      <c r="L28" s="60">
        <v>243282</v>
      </c>
      <c r="M28" s="60">
        <v>275655</v>
      </c>
      <c r="N28" s="60">
        <v>257797</v>
      </c>
      <c r="O28" s="61">
        <f t="shared" si="1"/>
        <v>2685267</v>
      </c>
      <c r="Q28" s="14"/>
      <c r="R28" s="23"/>
    </row>
    <row r="29" spans="1:18" ht="15.75">
      <c r="B29" s="57">
        <v>2009</v>
      </c>
      <c r="C29" s="62">
        <v>256501</v>
      </c>
      <c r="D29" s="60">
        <v>242078</v>
      </c>
      <c r="E29" s="60">
        <v>244396</v>
      </c>
      <c r="F29" s="60">
        <v>195161</v>
      </c>
      <c r="G29" s="60">
        <v>130852</v>
      </c>
      <c r="H29" s="60">
        <v>126017</v>
      </c>
      <c r="I29" s="60">
        <v>154208</v>
      </c>
      <c r="J29" s="60">
        <v>159403</v>
      </c>
      <c r="K29" s="60">
        <v>140551</v>
      </c>
      <c r="L29" s="60">
        <v>212748</v>
      </c>
      <c r="M29" s="60">
        <v>247084</v>
      </c>
      <c r="N29" s="60">
        <v>240534</v>
      </c>
      <c r="O29" s="61">
        <f t="shared" si="1"/>
        <v>2349533</v>
      </c>
      <c r="Q29" s="14"/>
      <c r="R29" s="23"/>
    </row>
    <row r="30" spans="1:18" ht="15.75">
      <c r="B30" s="57">
        <v>2010</v>
      </c>
      <c r="C30" s="62">
        <v>253545</v>
      </c>
      <c r="D30" s="60">
        <v>243903</v>
      </c>
      <c r="E30" s="60">
        <v>264687</v>
      </c>
      <c r="F30" s="60">
        <v>153136</v>
      </c>
      <c r="G30" s="60">
        <v>152421</v>
      </c>
      <c r="H30" s="60">
        <v>147661</v>
      </c>
      <c r="I30" s="60">
        <v>175753</v>
      </c>
      <c r="J30" s="60">
        <v>176429</v>
      </c>
      <c r="K30" s="60">
        <v>162656</v>
      </c>
      <c r="L30" s="60">
        <v>227844</v>
      </c>
      <c r="M30" s="60">
        <v>261478</v>
      </c>
      <c r="N30" s="60">
        <v>262159</v>
      </c>
      <c r="O30" s="61">
        <v>2481672</v>
      </c>
      <c r="Q30" s="14"/>
      <c r="R30" s="23"/>
    </row>
    <row r="31" spans="1:18" ht="15.75">
      <c r="B31" s="57">
        <v>2011</v>
      </c>
      <c r="C31" s="62">
        <v>285778</v>
      </c>
      <c r="D31" s="60">
        <v>289573</v>
      </c>
      <c r="E31" s="60">
        <v>309723</v>
      </c>
      <c r="F31" s="60">
        <v>246504</v>
      </c>
      <c r="G31" s="60">
        <v>157264</v>
      </c>
      <c r="H31" s="60">
        <v>167444</v>
      </c>
      <c r="I31" s="60">
        <v>209954</v>
      </c>
      <c r="J31" s="60">
        <v>204035</v>
      </c>
      <c r="K31" s="60">
        <v>176012</v>
      </c>
      <c r="L31" s="60">
        <v>262784</v>
      </c>
      <c r="M31" s="60">
        <v>296530</v>
      </c>
      <c r="N31" s="60">
        <v>307830</v>
      </c>
      <c r="O31" s="61">
        <f t="shared" ref="O31:O36" si="2">SUM(C31:N31)</f>
        <v>2913431</v>
      </c>
      <c r="Q31" s="14"/>
      <c r="R31" s="23"/>
    </row>
    <row r="32" spans="1:18" ht="15.75">
      <c r="B32" s="57">
        <v>2012</v>
      </c>
      <c r="C32" s="62">
        <v>291253</v>
      </c>
      <c r="D32" s="60">
        <v>295809</v>
      </c>
      <c r="E32" s="60">
        <v>313003</v>
      </c>
      <c r="F32" s="60">
        <v>204049</v>
      </c>
      <c r="G32" s="60">
        <v>155195</v>
      </c>
      <c r="H32" s="60">
        <v>167693</v>
      </c>
      <c r="I32" s="60">
        <v>208565</v>
      </c>
      <c r="J32" s="60">
        <v>196224</v>
      </c>
      <c r="K32" s="60">
        <v>187769</v>
      </c>
      <c r="L32" s="60">
        <v>250547</v>
      </c>
      <c r="M32" s="60">
        <v>286013</v>
      </c>
      <c r="N32" s="60">
        <v>299390</v>
      </c>
      <c r="O32" s="61">
        <f t="shared" si="2"/>
        <v>2855510</v>
      </c>
      <c r="Q32" s="14"/>
      <c r="R32" s="23"/>
    </row>
    <row r="33" spans="2:18" ht="15.75">
      <c r="B33" s="57">
        <v>2013</v>
      </c>
      <c r="C33" s="62">
        <v>288242</v>
      </c>
      <c r="D33" s="60">
        <v>281347</v>
      </c>
      <c r="E33" s="60">
        <v>312606</v>
      </c>
      <c r="F33" s="60">
        <v>192240</v>
      </c>
      <c r="G33" s="60">
        <v>160033</v>
      </c>
      <c r="H33" s="60">
        <v>172561</v>
      </c>
      <c r="I33" s="60">
        <v>212868</v>
      </c>
      <c r="J33" s="60">
        <v>202849</v>
      </c>
      <c r="K33" s="60">
        <v>204077</v>
      </c>
      <c r="L33" s="60">
        <v>279287</v>
      </c>
      <c r="M33" s="60">
        <v>348060</v>
      </c>
      <c r="N33" s="60">
        <v>340438</v>
      </c>
      <c r="O33" s="61">
        <f t="shared" si="2"/>
        <v>2994608</v>
      </c>
      <c r="Q33" s="14"/>
      <c r="R33" s="23"/>
    </row>
    <row r="34" spans="2:18" ht="15.75">
      <c r="B34" s="57">
        <v>2014</v>
      </c>
      <c r="C34" s="62">
        <v>329711</v>
      </c>
      <c r="D34" s="60">
        <v>313776</v>
      </c>
      <c r="E34" s="60">
        <v>351652</v>
      </c>
      <c r="F34" s="60">
        <v>263897</v>
      </c>
      <c r="G34" s="60">
        <v>174242</v>
      </c>
      <c r="H34" s="60">
        <v>183354</v>
      </c>
      <c r="I34" s="60">
        <v>218259</v>
      </c>
      <c r="J34" s="60">
        <v>222726</v>
      </c>
      <c r="K34" s="60">
        <v>198117</v>
      </c>
      <c r="L34" s="60">
        <v>279651</v>
      </c>
      <c r="M34" s="60">
        <v>335739</v>
      </c>
      <c r="N34" s="60">
        <v>332805</v>
      </c>
      <c r="O34" s="61">
        <f t="shared" si="2"/>
        <v>3203929</v>
      </c>
      <c r="Q34" s="14"/>
      <c r="R34" s="23"/>
    </row>
    <row r="35" spans="2:18" ht="15.75">
      <c r="B35" s="57">
        <v>2015</v>
      </c>
      <c r="C35" s="62">
        <v>339991</v>
      </c>
      <c r="D35" s="62">
        <v>315828</v>
      </c>
      <c r="E35" s="62">
        <v>328130</v>
      </c>
      <c r="F35" s="62">
        <v>248812</v>
      </c>
      <c r="G35" s="62">
        <v>182981</v>
      </c>
      <c r="H35" s="62">
        <v>178755</v>
      </c>
      <c r="I35" s="62">
        <v>228206</v>
      </c>
      <c r="J35" s="62">
        <v>231529</v>
      </c>
      <c r="K35" s="62">
        <v>208657</v>
      </c>
      <c r="L35" s="62">
        <v>306375</v>
      </c>
      <c r="M35" s="62">
        <v>346544</v>
      </c>
      <c r="N35" s="62">
        <v>356133</v>
      </c>
      <c r="O35" s="61">
        <f t="shared" si="2"/>
        <v>3271941</v>
      </c>
      <c r="Q35" s="14"/>
      <c r="R35" s="23"/>
    </row>
    <row r="36" spans="2:18" ht="15.75">
      <c r="B36" s="76">
        <v>2016</v>
      </c>
      <c r="C36" s="77">
        <v>365540</v>
      </c>
      <c r="D36" s="78">
        <v>349967</v>
      </c>
      <c r="E36" s="78">
        <v>367960</v>
      </c>
      <c r="F36" s="78">
        <v>284653</v>
      </c>
      <c r="G36" s="78">
        <v>221264</v>
      </c>
      <c r="H36" s="78">
        <v>233894</v>
      </c>
      <c r="I36" s="77">
        <v>293723</v>
      </c>
      <c r="J36" s="78">
        <v>286336</v>
      </c>
      <c r="K36" s="78">
        <v>250962</v>
      </c>
      <c r="L36" s="77">
        <v>349451</v>
      </c>
      <c r="M36" s="78">
        <v>359202</v>
      </c>
      <c r="N36" s="62">
        <v>400587</v>
      </c>
      <c r="O36" s="61">
        <f t="shared" si="2"/>
        <v>3763539</v>
      </c>
      <c r="Q36" s="14"/>
      <c r="R36" s="23"/>
    </row>
    <row r="37" spans="2:18" ht="15.75">
      <c r="B37" s="57">
        <v>2017</v>
      </c>
      <c r="C37" s="62">
        <v>371740</v>
      </c>
      <c r="D37" s="62">
        <v>364565</v>
      </c>
      <c r="E37" s="62">
        <v>383730</v>
      </c>
      <c r="F37" s="62">
        <v>343068</v>
      </c>
      <c r="G37" s="62">
        <v>248999</v>
      </c>
      <c r="H37" s="62">
        <v>264729</v>
      </c>
      <c r="I37" s="62">
        <v>326203</v>
      </c>
      <c r="J37" s="62">
        <v>308225</v>
      </c>
      <c r="K37" s="62">
        <v>296425</v>
      </c>
      <c r="L37" s="62">
        <v>378714</v>
      </c>
      <c r="M37" s="62">
        <v>379207</v>
      </c>
      <c r="N37" s="62">
        <v>410002</v>
      </c>
      <c r="O37" s="61">
        <f>SUM(C37:N37)</f>
        <v>4075607</v>
      </c>
      <c r="P37" s="81"/>
      <c r="Q37" s="14"/>
      <c r="R37" s="23"/>
    </row>
    <row r="38" spans="2:18" ht="15.75">
      <c r="B38" s="57">
        <v>2018</v>
      </c>
      <c r="C38" s="62">
        <v>380569</v>
      </c>
      <c r="D38" s="62">
        <v>368630</v>
      </c>
      <c r="E38" s="62">
        <v>407346</v>
      </c>
      <c r="F38" s="62">
        <v>291513</v>
      </c>
      <c r="G38" s="62">
        <v>242939</v>
      </c>
      <c r="H38" s="62">
        <v>252736</v>
      </c>
      <c r="I38" s="62">
        <v>298004</v>
      </c>
      <c r="J38" s="62">
        <v>287392</v>
      </c>
      <c r="K38" s="62">
        <v>280361</v>
      </c>
      <c r="L38" s="62">
        <v>356256</v>
      </c>
      <c r="M38" s="62">
        <v>352244</v>
      </c>
      <c r="N38" s="62">
        <v>393414</v>
      </c>
      <c r="O38" s="61">
        <f t="shared" ref="O38:O39" si="3">SUM(C38:N38)</f>
        <v>3911404</v>
      </c>
      <c r="P38" s="81"/>
      <c r="Q38" s="14"/>
      <c r="R38" s="23"/>
    </row>
    <row r="39" spans="2:18" ht="15.75">
      <c r="B39" s="57">
        <v>2019</v>
      </c>
      <c r="C39" s="62">
        <v>362832</v>
      </c>
      <c r="D39" s="62">
        <v>358628</v>
      </c>
      <c r="E39" s="62">
        <v>398236</v>
      </c>
      <c r="F39" s="62">
        <v>289766</v>
      </c>
      <c r="G39" s="62">
        <v>211876</v>
      </c>
      <c r="H39" s="62">
        <v>225873</v>
      </c>
      <c r="I39" s="62">
        <v>255661</v>
      </c>
      <c r="J39" s="62">
        <v>247751</v>
      </c>
      <c r="K39" s="62">
        <v>231329</v>
      </c>
      <c r="L39" s="62">
        <v>298388</v>
      </c>
      <c r="M39" s="62">
        <v>356276</v>
      </c>
      <c r="N39" s="62">
        <v>375865</v>
      </c>
      <c r="O39" s="61">
        <f t="shared" si="3"/>
        <v>3612481</v>
      </c>
      <c r="P39" s="81"/>
      <c r="Q39" s="14"/>
      <c r="R39" s="23"/>
    </row>
    <row r="40" spans="2:18" ht="15.75">
      <c r="B40" s="57">
        <v>2020</v>
      </c>
      <c r="C40" s="62">
        <v>352674</v>
      </c>
      <c r="D40" s="62">
        <v>344529</v>
      </c>
      <c r="E40" s="62">
        <v>132703</v>
      </c>
      <c r="F40" s="62">
        <v>280</v>
      </c>
      <c r="G40" s="62">
        <v>571</v>
      </c>
      <c r="H40" s="62">
        <v>1742</v>
      </c>
      <c r="I40" s="62">
        <v>52406</v>
      </c>
      <c r="J40" s="62">
        <v>58571</v>
      </c>
      <c r="K40" s="62">
        <v>16015</v>
      </c>
      <c r="L40" s="62"/>
      <c r="M40" s="62"/>
      <c r="N40" s="62"/>
      <c r="O40" s="61"/>
      <c r="P40" s="82"/>
    </row>
    <row r="41" spans="2:18">
      <c r="B41" s="79" t="s">
        <v>8</v>
      </c>
      <c r="C41" s="23"/>
      <c r="I41" s="23"/>
      <c r="K41" s="23"/>
      <c r="L41" s="23"/>
      <c r="N41" s="23"/>
      <c r="O41" s="53"/>
    </row>
    <row r="42" spans="2:18">
      <c r="C42" s="53"/>
      <c r="H42" s="23"/>
      <c r="I42" s="23"/>
      <c r="L42" s="23"/>
      <c r="M42" s="23"/>
      <c r="N42" s="23"/>
      <c r="O42" s="80"/>
    </row>
    <row r="43" spans="2:18" ht="14.25">
      <c r="B43" s="50"/>
      <c r="C43" s="23"/>
      <c r="D43" s="50"/>
      <c r="E43" s="50"/>
      <c r="F43" s="17"/>
      <c r="G43" s="17"/>
      <c r="H43" s="51"/>
      <c r="I43" s="23"/>
      <c r="L43" s="23"/>
      <c r="M43" s="23"/>
    </row>
    <row r="44" spans="2:18" ht="14.25">
      <c r="C44" s="23"/>
      <c r="D44" s="50"/>
      <c r="I44" s="23"/>
    </row>
    <row r="45" spans="2:18">
      <c r="C45" s="23"/>
      <c r="D45" s="23"/>
      <c r="H45" s="23"/>
      <c r="I45" s="23"/>
    </row>
    <row r="46" spans="2:18">
      <c r="B46" s="23"/>
      <c r="C46" s="23"/>
      <c r="D46" s="5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2:18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2:18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3:9">
      <c r="C49" s="23"/>
      <c r="I49" s="23"/>
    </row>
    <row r="50" spans="3:9">
      <c r="C50" s="23"/>
      <c r="I50" s="23"/>
    </row>
    <row r="51" spans="3:9">
      <c r="C51" s="23"/>
      <c r="I51" s="23"/>
    </row>
    <row r="52" spans="3:9">
      <c r="C52" s="23"/>
      <c r="I52" s="23"/>
    </row>
    <row r="53" spans="3:9">
      <c r="C53" s="23"/>
      <c r="I53" s="23"/>
    </row>
    <row r="54" spans="3:9">
      <c r="C54" s="23"/>
      <c r="I54" s="23"/>
    </row>
    <row r="55" spans="3:9">
      <c r="C55" s="23"/>
      <c r="I55" s="23"/>
    </row>
    <row r="56" spans="3:9">
      <c r="C56" s="23"/>
      <c r="I56" s="23"/>
    </row>
    <row r="57" spans="3:9">
      <c r="C57" s="23"/>
      <c r="I57" s="23"/>
    </row>
    <row r="58" spans="3:9">
      <c r="C58" s="23"/>
      <c r="I58" s="23"/>
    </row>
    <row r="59" spans="3:9">
      <c r="C59" s="23"/>
      <c r="I59" s="23"/>
    </row>
    <row r="60" spans="3:9">
      <c r="C60" s="23"/>
      <c r="I60" s="23"/>
    </row>
    <row r="61" spans="3:9">
      <c r="C61" s="23"/>
      <c r="I61" s="23"/>
    </row>
    <row r="62" spans="3:9">
      <c r="C62" s="23"/>
      <c r="I62" s="23"/>
    </row>
    <row r="63" spans="3:9">
      <c r="C63" s="23"/>
      <c r="I63" s="23"/>
    </row>
    <row r="64" spans="3:9">
      <c r="C64" s="23"/>
      <c r="I64" s="23"/>
    </row>
    <row r="65" spans="3:9">
      <c r="C65" s="23"/>
      <c r="I65" s="23"/>
    </row>
    <row r="66" spans="3:9">
      <c r="C66" s="23"/>
      <c r="I66" s="23"/>
    </row>
    <row r="67" spans="3:9">
      <c r="C67" s="23"/>
      <c r="I67" s="23"/>
    </row>
    <row r="68" spans="3:9">
      <c r="C68" s="23"/>
    </row>
  </sheetData>
  <mergeCells count="1">
    <mergeCell ref="O7:P8"/>
  </mergeCells>
  <phoneticPr fontId="3" type="noConversion"/>
  <hyperlinks>
    <hyperlink ref="O7:P8" location="Indice!A1" display="Indice"/>
  </hyperlinks>
  <pageMargins left="0.74803149606299213" right="0.74803149606299213" top="0.98425196850393704" bottom="0.98425196850393704" header="0" footer="0"/>
  <pageSetup paperSize="9" scale="71" orientation="landscape" r:id="rId1"/>
  <headerFooter alignWithMargins="0"/>
  <ignoredErrors>
    <ignoredError sqref="O12:O35 O36 O37:O3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3"/>
  <sheetViews>
    <sheetView view="pageBreakPreview" zoomScale="85" zoomScaleNormal="85" zoomScaleSheetLayoutView="85" zoomScalePageLayoutView="85" workbookViewId="0">
      <selection activeCell="E50" sqref="E50"/>
    </sheetView>
  </sheetViews>
  <sheetFormatPr baseColWidth="10" defaultColWidth="10.85546875" defaultRowHeight="12.75"/>
  <cols>
    <col min="1" max="1" width="10.85546875" style="5"/>
    <col min="2" max="2" width="13.42578125" style="5" bestFit="1" customWidth="1"/>
    <col min="3" max="3" width="11.85546875" style="5" bestFit="1" customWidth="1"/>
    <col min="4" max="4" width="16.28515625" style="5" bestFit="1" customWidth="1"/>
    <col min="5" max="5" width="13.28515625" style="5" bestFit="1" customWidth="1"/>
    <col min="6" max="6" width="14.7109375" style="5" customWidth="1"/>
    <col min="7" max="11" width="10.85546875" style="5"/>
    <col min="12" max="12" width="12.7109375" style="5" customWidth="1"/>
    <col min="13" max="13" width="13.42578125" style="5" customWidth="1"/>
    <col min="14" max="16384" width="10.85546875" style="5"/>
  </cols>
  <sheetData>
    <row r="1" spans="1:49" s="8" customFormat="1"/>
    <row r="2" spans="1:49" s="8" customFormat="1"/>
    <row r="3" spans="1:49" s="8" customFormat="1"/>
    <row r="4" spans="1:49" s="8" customFormat="1"/>
    <row r="5" spans="1:49" s="8" customFormat="1" ht="12.75" customHeight="1">
      <c r="L5" s="104" t="s">
        <v>44</v>
      </c>
      <c r="M5" s="104"/>
    </row>
    <row r="6" spans="1:49" s="8" customFormat="1" ht="12.75" customHeight="1">
      <c r="L6" s="105"/>
      <c r="M6" s="105"/>
    </row>
    <row r="7" spans="1:49" s="1" customFormat="1" ht="3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 t="s">
        <v>7</v>
      </c>
      <c r="Z7" s="3" t="s">
        <v>7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s="1" customFormat="1" ht="23.25" customHeight="1">
      <c r="A8" s="63" t="s">
        <v>67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106"/>
      <c r="O8" s="106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s="1" customFormat="1" ht="23.25" customHeight="1">
      <c r="A9" s="10"/>
      <c r="G9" s="3"/>
      <c r="H9" s="3"/>
      <c r="I9" s="3"/>
      <c r="J9" s="3"/>
      <c r="L9" s="11"/>
      <c r="M9" s="11"/>
      <c r="N9" s="12"/>
      <c r="O9" s="12"/>
      <c r="P9" s="13"/>
      <c r="Q9" s="12"/>
      <c r="R9" s="7"/>
      <c r="S9" s="7"/>
    </row>
    <row r="11" spans="1:49" ht="15.75">
      <c r="A11" s="57" t="s">
        <v>0</v>
      </c>
      <c r="B11" s="57" t="s">
        <v>3</v>
      </c>
      <c r="C11" s="57" t="s">
        <v>2</v>
      </c>
      <c r="D11" s="57" t="s">
        <v>4</v>
      </c>
      <c r="E11" s="57" t="s">
        <v>5</v>
      </c>
      <c r="F11" s="15"/>
    </row>
    <row r="12" spans="1:49" ht="2.25" customHeight="1">
      <c r="A12" s="65"/>
      <c r="B12" s="18"/>
      <c r="C12" s="18"/>
      <c r="D12" s="18"/>
      <c r="E12" s="18"/>
      <c r="F12" s="15"/>
    </row>
    <row r="13" spans="1:49" ht="15.75">
      <c r="A13" s="64">
        <v>1993</v>
      </c>
      <c r="B13" s="66">
        <f>+'Por meses y años'!G13+'Por meses y años'!H13+'Por meses y años'!I13+'Por meses y años'!J13+'Por meses y años'!K13+'Por meses y años'!L13</f>
        <v>966246</v>
      </c>
      <c r="C13" s="66">
        <f>+'Por meses y años'!O13-'Por temporadas '!B13</f>
        <v>1220042</v>
      </c>
      <c r="D13" s="67">
        <f>+B13/(C13+B13)</f>
        <v>0.44195732675658467</v>
      </c>
      <c r="E13" s="67">
        <f>100%-D13</f>
        <v>0.55804267324341539</v>
      </c>
      <c r="F13" s="16"/>
    </row>
    <row r="14" spans="1:49" ht="15.75">
      <c r="A14" s="64">
        <v>1994</v>
      </c>
      <c r="B14" s="66">
        <f>+'Por meses y años'!G14+'Por meses y años'!H14+'Por meses y años'!I14+'Por meses y años'!J14+'Por meses y años'!K14+'Por meses y años'!L14</f>
        <v>1163732</v>
      </c>
      <c r="C14" s="66">
        <f>+'Por meses y años'!O14-'Por temporadas '!B14</f>
        <v>1328185</v>
      </c>
      <c r="D14" s="67">
        <f t="shared" ref="D14:D28" si="0">+B14/(C14+B14)</f>
        <v>0.46700271317222847</v>
      </c>
      <c r="E14" s="67">
        <f t="shared" ref="E14:E28" si="1">100%-D14</f>
        <v>0.53299728682777148</v>
      </c>
      <c r="F14" s="16"/>
    </row>
    <row r="15" spans="1:49" ht="15.75">
      <c r="A15" s="64">
        <v>1995</v>
      </c>
      <c r="B15" s="66">
        <f>+'Por meses y años'!G15+'Por meses y años'!H15+'Por meses y años'!I15+'Por meses y años'!J15+'Por meses y años'!K15+'Por meses y años'!L15</f>
        <v>1173112</v>
      </c>
      <c r="C15" s="66">
        <f>+'Por meses y años'!O15-'Por temporadas '!B15</f>
        <v>1418895</v>
      </c>
      <c r="D15" s="67">
        <f>+B15/(C15+B15)</f>
        <v>0.45258828390509748</v>
      </c>
      <c r="E15" s="67">
        <f t="shared" si="1"/>
        <v>0.54741171609490258</v>
      </c>
      <c r="F15" s="16"/>
    </row>
    <row r="16" spans="1:49" ht="15.75">
      <c r="A16" s="64">
        <v>1996</v>
      </c>
      <c r="B16" s="66">
        <f>+'Por meses y años'!G16+'Por meses y años'!H16+'Por meses y años'!I16+'Por meses y años'!J16+'Por meses y años'!K16+'Por meses y años'!L16</f>
        <v>1119011</v>
      </c>
      <c r="C16" s="66">
        <f>+'Por meses y años'!O16-'Por temporadas '!B16</f>
        <v>1483209</v>
      </c>
      <c r="D16" s="67">
        <f t="shared" si="0"/>
        <v>0.43002167380160017</v>
      </c>
      <c r="E16" s="67">
        <f t="shared" si="1"/>
        <v>0.56997832619839983</v>
      </c>
      <c r="F16" s="16"/>
    </row>
    <row r="17" spans="1:7" ht="15.75">
      <c r="A17" s="64">
        <v>1997</v>
      </c>
      <c r="B17" s="66">
        <f>+'Por meses y años'!G17+'Por meses y años'!H17+'Por meses y años'!I17+'Por meses y años'!J17+'Por meses y años'!K17+'Por meses y años'!L17</f>
        <v>1212545</v>
      </c>
      <c r="C17" s="66">
        <f>+'Por meses y años'!O17-'Por temporadas '!B17</f>
        <v>1521433</v>
      </c>
      <c r="D17" s="67">
        <f t="shared" si="0"/>
        <v>0.44350942107068891</v>
      </c>
      <c r="E17" s="67">
        <f t="shared" si="1"/>
        <v>0.55649057892931109</v>
      </c>
      <c r="F17" s="16"/>
    </row>
    <row r="18" spans="1:7" ht="15.75">
      <c r="A18" s="64">
        <v>1998</v>
      </c>
      <c r="B18" s="66">
        <f>+'Por meses y años'!G18+'Por meses y años'!H18+'Por meses y años'!I18+'Por meses y años'!J18+'Por meses y años'!K18+'Por meses y años'!L18</f>
        <v>1351747</v>
      </c>
      <c r="C18" s="66">
        <f>+'Por meses y años'!O18-'Por temporadas '!B18</f>
        <v>1635351</v>
      </c>
      <c r="D18" s="67">
        <f t="shared" si="0"/>
        <v>0.45252850760169233</v>
      </c>
      <c r="E18" s="67">
        <f t="shared" si="1"/>
        <v>0.54747149239830772</v>
      </c>
      <c r="F18" s="16"/>
    </row>
    <row r="19" spans="1:7" ht="15.75">
      <c r="A19" s="64">
        <v>1999</v>
      </c>
      <c r="B19" s="66">
        <f>+'Por meses y años'!G19+'Por meses y años'!H19+'Por meses y años'!I19+'Por meses y años'!J19+'Por meses y años'!K19+'Por meses y años'!L19</f>
        <v>1493825</v>
      </c>
      <c r="C19" s="66">
        <f>+'Por meses y años'!O19-'Por temporadas '!B19</f>
        <v>1642437</v>
      </c>
      <c r="D19" s="67">
        <f t="shared" si="0"/>
        <v>0.47630746410854707</v>
      </c>
      <c r="E19" s="67">
        <f t="shared" si="1"/>
        <v>0.52369253589145293</v>
      </c>
      <c r="F19" s="16"/>
    </row>
    <row r="20" spans="1:7" ht="15.75">
      <c r="A20" s="64">
        <v>2000</v>
      </c>
      <c r="B20" s="66">
        <f>+'Por meses y años'!G20+'Por meses y años'!H20+'Por meses y años'!I20+'Por meses y años'!J20+'Por meses y años'!K20+'Por meses y años'!L20</f>
        <v>1449986</v>
      </c>
      <c r="C20" s="66">
        <f>+'Por meses y años'!O20-'Por temporadas '!B20</f>
        <v>1659080</v>
      </c>
      <c r="D20" s="67">
        <f t="shared" si="0"/>
        <v>0.4663735025245524</v>
      </c>
      <c r="E20" s="67">
        <f t="shared" si="1"/>
        <v>0.53362649747544766</v>
      </c>
      <c r="F20" s="48"/>
      <c r="G20" s="23"/>
    </row>
    <row r="21" spans="1:7" ht="15.75">
      <c r="A21" s="64">
        <v>2001</v>
      </c>
      <c r="B21" s="66">
        <f>+'Por meses y años'!G21+'Por meses y años'!H21+'Por meses y años'!I21+'Por meses y años'!J21+'Por meses y años'!K21+'Por meses y años'!L21</f>
        <v>1399864</v>
      </c>
      <c r="C21" s="66">
        <f>+'Por meses y años'!O21-'Por temporadas '!B21</f>
        <v>1658895</v>
      </c>
      <c r="D21" s="67">
        <f t="shared" si="0"/>
        <v>0.45765750096689539</v>
      </c>
      <c r="E21" s="67">
        <f t="shared" si="1"/>
        <v>0.54234249903310461</v>
      </c>
      <c r="F21" s="48"/>
      <c r="G21" s="23"/>
    </row>
    <row r="22" spans="1:7" ht="15.75">
      <c r="A22" s="64">
        <v>2002</v>
      </c>
      <c r="B22" s="66">
        <f>+'Por meses y años'!G22+'Por meses y años'!H22+'Por meses y años'!I22+'Por meses y años'!J22+'Por meses y años'!K22+'Por meses y años'!L22</f>
        <v>1297480</v>
      </c>
      <c r="C22" s="66">
        <f>+'Por meses y años'!O22-'Por temporadas '!B22</f>
        <v>1589311</v>
      </c>
      <c r="D22" s="67">
        <f t="shared" si="0"/>
        <v>0.44945408240499574</v>
      </c>
      <c r="E22" s="67">
        <f t="shared" si="1"/>
        <v>0.55054591759500426</v>
      </c>
      <c r="F22" s="48"/>
      <c r="G22" s="23"/>
    </row>
    <row r="23" spans="1:7" ht="15.75">
      <c r="A23" s="64">
        <v>2003</v>
      </c>
      <c r="B23" s="66">
        <f>+'Por meses y años'!G23+'Por meses y años'!H23+'Por meses y años'!I23+'Por meses y años'!J23+'Por meses y años'!K23+'Por meses y años'!L23</f>
        <v>1273515</v>
      </c>
      <c r="C23" s="66">
        <f>+'Por meses y años'!O23-'Por temporadas '!B23</f>
        <v>1591960</v>
      </c>
      <c r="D23" s="67">
        <f t="shared" si="0"/>
        <v>0.44443416885507636</v>
      </c>
      <c r="E23" s="67">
        <f t="shared" si="1"/>
        <v>0.55556583114492364</v>
      </c>
      <c r="F23" s="48"/>
      <c r="G23" s="23"/>
    </row>
    <row r="24" spans="1:7" ht="15.75">
      <c r="A24" s="64">
        <v>2004</v>
      </c>
      <c r="B24" s="66">
        <f>+'Por meses y años'!G24+'Por meses y años'!H24+'Por meses y años'!I24+'Por meses y años'!J24+'Por meses y años'!K24+'Por meses y años'!L24</f>
        <v>1219630</v>
      </c>
      <c r="C24" s="66">
        <f>+'Por meses y años'!O24-'Por temporadas '!B24</f>
        <v>1550268</v>
      </c>
      <c r="D24" s="67">
        <f t="shared" si="0"/>
        <v>0.44031585278591484</v>
      </c>
      <c r="E24" s="67">
        <f t="shared" si="1"/>
        <v>0.55968414721408521</v>
      </c>
      <c r="F24" s="48"/>
      <c r="G24" s="23"/>
    </row>
    <row r="25" spans="1:7" ht="15.75">
      <c r="A25" s="64">
        <v>2005</v>
      </c>
      <c r="B25" s="66">
        <f>+'Por meses y años'!G25+'Por meses y años'!H25+'Por meses y años'!I25+'Por meses y años'!J25+'Por meses y años'!K25+'Por meses y años'!L25</f>
        <v>1139581</v>
      </c>
      <c r="C25" s="66">
        <f>+'Por meses y años'!O25-'Por temporadas '!B25</f>
        <v>1568559</v>
      </c>
      <c r="D25" s="67">
        <f t="shared" si="0"/>
        <v>0.42079840776326188</v>
      </c>
      <c r="E25" s="67">
        <f t="shared" si="1"/>
        <v>0.57920159223673817</v>
      </c>
      <c r="F25" s="48"/>
      <c r="G25" s="23"/>
    </row>
    <row r="26" spans="1:7" ht="15.75">
      <c r="A26" s="64">
        <v>2006</v>
      </c>
      <c r="B26" s="66">
        <f>+'Por meses y años'!G26+'Por meses y años'!H26+'Por meses y años'!I26+'Por meses y años'!J26+'Por meses y años'!K26+'Por meses y años'!L26</f>
        <v>1172702</v>
      </c>
      <c r="C26" s="66">
        <f>+'Por meses y años'!O26-'Por temporadas '!B26</f>
        <v>1574451</v>
      </c>
      <c r="D26" s="67">
        <f t="shared" si="0"/>
        <v>0.42687902712371678</v>
      </c>
      <c r="E26" s="67">
        <f t="shared" si="1"/>
        <v>0.57312097287628316</v>
      </c>
      <c r="F26" s="48"/>
      <c r="G26" s="23"/>
    </row>
    <row r="27" spans="1:7" ht="15.75">
      <c r="A27" s="64">
        <v>2007</v>
      </c>
      <c r="B27" s="66">
        <f>+'Por meses y años'!G27+'Por meses y años'!H27+'Por meses y años'!I27+'Por meses y años'!J27+'Por meses y años'!K27+'Por meses y años'!L27</f>
        <v>1161981</v>
      </c>
      <c r="C27" s="66">
        <f>+'Por meses y años'!O27-'Por temporadas '!B27</f>
        <v>1553046</v>
      </c>
      <c r="D27" s="67">
        <f t="shared" si="0"/>
        <v>0.42798137919070417</v>
      </c>
      <c r="E27" s="67">
        <f t="shared" si="1"/>
        <v>0.57201862080929589</v>
      </c>
      <c r="F27" s="48"/>
      <c r="G27" s="23"/>
    </row>
    <row r="28" spans="1:7" ht="15.75">
      <c r="A28" s="64">
        <v>2008</v>
      </c>
      <c r="B28" s="66">
        <f>+'Por meses y años'!G28+'Por meses y años'!H28+'Por meses y años'!I28+'Por meses y años'!J28+'Por meses y años'!K28+'Por meses y años'!L28</f>
        <v>1115506</v>
      </c>
      <c r="C28" s="66">
        <f>+'Por meses y años'!O28-'Por temporadas '!B28</f>
        <v>1569761</v>
      </c>
      <c r="D28" s="67">
        <f t="shared" si="0"/>
        <v>0.41541716335842954</v>
      </c>
      <c r="E28" s="67">
        <f t="shared" si="1"/>
        <v>0.5845828366415704</v>
      </c>
      <c r="F28" s="48"/>
      <c r="G28" s="23"/>
    </row>
    <row r="29" spans="1:7" ht="15.75">
      <c r="A29" s="64">
        <v>2009</v>
      </c>
      <c r="B29" s="66">
        <f>+'Por meses y años'!G29+'Por meses y años'!H29+'Por meses y años'!I29+'Por meses y años'!J29+'Por meses y años'!K29+'Por meses y años'!L29</f>
        <v>923779</v>
      </c>
      <c r="C29" s="66">
        <f>+'Por meses y años'!O29-'Por temporadas '!B29</f>
        <v>1425754</v>
      </c>
      <c r="D29" s="67">
        <f t="shared" ref="D29:D34" si="2">+B29/(C29+B29)</f>
        <v>0.39317557999823793</v>
      </c>
      <c r="E29" s="67">
        <f t="shared" ref="E29:E34" si="3">100%-D29</f>
        <v>0.60682442000176207</v>
      </c>
      <c r="F29" s="16"/>
    </row>
    <row r="30" spans="1:7" ht="15.75">
      <c r="A30" s="64">
        <v>2010</v>
      </c>
      <c r="B30" s="66">
        <f>+'Por meses y años'!G30+'Por meses y años'!H30+'Por meses y años'!I30+'Por meses y años'!J30+'Por meses y años'!K30+'Por meses y años'!L30</f>
        <v>1042764</v>
      </c>
      <c r="C30" s="66">
        <f>+'Por meses y años'!O30-'Por temporadas '!B30</f>
        <v>1438908</v>
      </c>
      <c r="D30" s="67">
        <f t="shared" si="2"/>
        <v>0.42018606810247283</v>
      </c>
      <c r="E30" s="67">
        <f>100%-D30</f>
        <v>0.57981393189752717</v>
      </c>
    </row>
    <row r="31" spans="1:7" ht="15.75">
      <c r="A31" s="64">
        <v>2011</v>
      </c>
      <c r="B31" s="66">
        <f>+'Por meses y años'!G31+'Por meses y años'!H31+'Por meses y años'!I31+'Por meses y años'!J31+'Por meses y años'!K31+'Por meses y años'!L31</f>
        <v>1177493</v>
      </c>
      <c r="C31" s="66">
        <f>+'Por meses y años'!O31-'Por temporadas '!B31</f>
        <v>1735938</v>
      </c>
      <c r="D31" s="67">
        <f t="shared" si="2"/>
        <v>0.40416024954769825</v>
      </c>
      <c r="E31" s="67">
        <f t="shared" si="3"/>
        <v>0.59583975045230175</v>
      </c>
    </row>
    <row r="32" spans="1:7" ht="15.75">
      <c r="A32" s="64">
        <v>2012</v>
      </c>
      <c r="B32" s="66">
        <f>+'Por meses y años'!G32+'Por meses y años'!H32+'Por meses y años'!I32+'Por meses y años'!J32+'Por meses y años'!K32+'Por meses y años'!L32</f>
        <v>1165993</v>
      </c>
      <c r="C32" s="66">
        <f>+'Por meses y años'!O32-'Por temporadas '!B32</f>
        <v>1689517</v>
      </c>
      <c r="D32" s="67">
        <f t="shared" si="2"/>
        <v>0.40833091111570263</v>
      </c>
      <c r="E32" s="67">
        <f t="shared" si="3"/>
        <v>0.59166908888429737</v>
      </c>
    </row>
    <row r="33" spans="1:5" ht="15.75">
      <c r="A33" s="64">
        <v>2013</v>
      </c>
      <c r="B33" s="66">
        <f>+'Por meses y años'!G33+'Por meses y años'!H33+'Por meses y años'!I33+'Por meses y años'!J33+'Por meses y años'!K33+'Por meses y años'!L33</f>
        <v>1231675</v>
      </c>
      <c r="C33" s="66">
        <f>+'Por meses y años'!O33-'Por temporadas '!B33</f>
        <v>1762933</v>
      </c>
      <c r="D33" s="67">
        <f>+B33/(C33+B33)</f>
        <v>0.41129757216971302</v>
      </c>
      <c r="E33" s="67">
        <f t="shared" si="3"/>
        <v>0.58870242783028703</v>
      </c>
    </row>
    <row r="34" spans="1:5" ht="15.75">
      <c r="A34" s="64">
        <v>2014</v>
      </c>
      <c r="B34" s="66">
        <f>+'Por meses y años'!G34+'Por meses y años'!H34+'Por meses y años'!I34+'Por meses y años'!J34+'Por meses y años'!K34+'Por meses y años'!L34</f>
        <v>1276349</v>
      </c>
      <c r="C34" s="66">
        <f>+'Por meses y años'!O34-'Por temporadas '!B34</f>
        <v>1927580</v>
      </c>
      <c r="D34" s="67">
        <f t="shared" si="2"/>
        <v>0.39836993890938283</v>
      </c>
      <c r="E34" s="67">
        <f t="shared" si="3"/>
        <v>0.60163006109061712</v>
      </c>
    </row>
    <row r="35" spans="1:5" ht="15.75">
      <c r="A35" s="64">
        <v>2015</v>
      </c>
      <c r="B35" s="66">
        <f>+'Por meses y años'!G35+'Por meses y años'!H35+'Por meses y años'!I35+'Por meses y años'!J35+'Por meses y años'!K35+'Por meses y años'!L35</f>
        <v>1336503</v>
      </c>
      <c r="C35" s="66">
        <f>+'Por meses y años'!O35-'Por temporadas '!B35</f>
        <v>1935438</v>
      </c>
      <c r="D35" s="67">
        <f>+B35/(C35+B35)</f>
        <v>0.40847405255779368</v>
      </c>
      <c r="E35" s="67">
        <f>100%-D35</f>
        <v>0.59152594744220632</v>
      </c>
    </row>
    <row r="36" spans="1:5" ht="15.75">
      <c r="A36" s="64">
        <v>2016</v>
      </c>
      <c r="B36" s="66">
        <f>+'Por meses y años'!G36+'Por meses y años'!H36+'Por meses y años'!I36+'Por meses y años'!J36+'Por meses y años'!K36+'Por meses y años'!L36</f>
        <v>1635630</v>
      </c>
      <c r="C36" s="66">
        <f>+'Por meses y años'!O36-'Por temporadas '!B36</f>
        <v>2127909</v>
      </c>
      <c r="D36" s="67">
        <f>+B36/(C36+B36)</f>
        <v>0.4345989240446293</v>
      </c>
      <c r="E36" s="67">
        <f>100%-D36</f>
        <v>0.5654010759553707</v>
      </c>
    </row>
    <row r="37" spans="1:5" ht="15.75">
      <c r="A37" s="64">
        <v>2017</v>
      </c>
      <c r="B37" s="66">
        <f>+'Por meses y años'!G37+'Por meses y años'!H37+'Por meses y años'!I37+'Por meses y años'!J37+'Por meses y años'!K37+'Por meses y años'!L37</f>
        <v>1823295</v>
      </c>
      <c r="C37" s="66">
        <f>+'Por meses y años'!O37-'Por temporadas '!B37</f>
        <v>2252312</v>
      </c>
      <c r="D37" s="67">
        <f>+B37/(C37+B37)</f>
        <v>0.44736771725046109</v>
      </c>
      <c r="E37" s="67">
        <f>100%-D37</f>
        <v>0.55263228274953891</v>
      </c>
    </row>
    <row r="38" spans="1:5" ht="15.75">
      <c r="A38" s="64">
        <v>2018</v>
      </c>
      <c r="B38" s="66">
        <f>+'Por meses y años'!G38+'Por meses y años'!H38+'Por meses y años'!I38+'Por meses y años'!J38+'Por meses y años'!K38+'Por meses y años'!L38</f>
        <v>1717688</v>
      </c>
      <c r="C38" s="66">
        <f>+'Por meses y años'!O38-'Por temporadas '!B38</f>
        <v>2193716</v>
      </c>
      <c r="D38" s="67">
        <f t="shared" ref="D38:D39" si="4">+B38/(C38+B38)</f>
        <v>0.43914870465950334</v>
      </c>
      <c r="E38" s="67">
        <f t="shared" ref="E38:E39" si="5">100%-D38</f>
        <v>0.56085129534049671</v>
      </c>
    </row>
    <row r="39" spans="1:5" ht="15.75">
      <c r="A39" s="64">
        <v>2019</v>
      </c>
      <c r="B39" s="66">
        <f>+'Por meses y años'!G39+'Por meses y años'!H39+'Por meses y años'!I39+'Por meses y años'!J39+'Por meses y años'!K39+'Por meses y años'!L39</f>
        <v>1470878</v>
      </c>
      <c r="C39" s="66">
        <f>+'Por meses y años'!O39-'Por temporadas '!B39</f>
        <v>2141603</v>
      </c>
      <c r="D39" s="67">
        <f t="shared" si="4"/>
        <v>0.40716560170143457</v>
      </c>
      <c r="E39" s="67">
        <f t="shared" si="5"/>
        <v>0.59283439829856543</v>
      </c>
    </row>
    <row r="40" spans="1:5" ht="15.75">
      <c r="A40" s="64">
        <v>2020</v>
      </c>
      <c r="B40" s="66"/>
      <c r="C40" s="66"/>
      <c r="D40" s="67"/>
      <c r="E40" s="67"/>
    </row>
    <row r="41" spans="1:5">
      <c r="A41" s="22" t="s">
        <v>8</v>
      </c>
    </row>
    <row r="42" spans="1:5">
      <c r="A42" s="22" t="s">
        <v>64</v>
      </c>
    </row>
    <row r="43" spans="1:5" ht="14.25">
      <c r="C43" s="6"/>
      <c r="D43" s="23"/>
    </row>
    <row r="44" spans="1:5" ht="14.25">
      <c r="C44" s="6"/>
      <c r="D44" s="23"/>
    </row>
    <row r="45" spans="1:5" ht="14.25">
      <c r="C45" s="6"/>
      <c r="D45" s="23"/>
    </row>
    <row r="46" spans="1:5" ht="14.25">
      <c r="C46" s="6"/>
      <c r="D46" s="23"/>
    </row>
    <row r="47" spans="1:5" ht="14.25">
      <c r="C47" s="6"/>
      <c r="D47" s="23"/>
    </row>
    <row r="48" spans="1:5" ht="14.25">
      <c r="C48" s="6"/>
      <c r="D48" s="23"/>
    </row>
    <row r="49" spans="3:4" ht="14.25">
      <c r="C49" s="6"/>
      <c r="D49" s="23"/>
    </row>
    <row r="50" spans="3:4" ht="14.25">
      <c r="C50" s="6"/>
      <c r="D50" s="23"/>
    </row>
    <row r="51" spans="3:4" ht="14.25">
      <c r="C51" s="6"/>
      <c r="D51" s="23"/>
    </row>
    <row r="53" spans="3:4">
      <c r="C53" s="26"/>
    </row>
  </sheetData>
  <mergeCells count="2">
    <mergeCell ref="N8:O8"/>
    <mergeCell ref="L5:M6"/>
  </mergeCells>
  <phoneticPr fontId="0" type="noConversion"/>
  <hyperlinks>
    <hyperlink ref="L5:M6" location="Indice!A1" display="Indice"/>
  </hyperlinks>
  <pageMargins left="0.74803149606299213" right="0.74803149606299213" top="0.98425196850393704" bottom="0.98425196850393704" header="0" footer="0"/>
  <pageSetup paperSize="9" scale="74"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S51"/>
  <sheetViews>
    <sheetView view="pageBreakPreview" topLeftCell="A4" zoomScale="85" zoomScaleNormal="85" zoomScaleSheetLayoutView="85" zoomScalePageLayoutView="85" workbookViewId="0">
      <selection activeCell="Y25" sqref="Y25"/>
    </sheetView>
  </sheetViews>
  <sheetFormatPr baseColWidth="10" defaultColWidth="10.85546875" defaultRowHeight="12.75"/>
  <cols>
    <col min="1" max="1" width="2" style="5" customWidth="1"/>
    <col min="2" max="2" width="19.85546875" style="5" customWidth="1"/>
    <col min="3" max="3" width="12.28515625" style="5" customWidth="1"/>
    <col min="4" max="18" width="12.28515625" style="5" bestFit="1" customWidth="1"/>
    <col min="19" max="19" width="15.85546875" style="5" bestFit="1" customWidth="1"/>
    <col min="20" max="20" width="14.85546875" style="5" customWidth="1"/>
    <col min="21" max="21" width="12.42578125" style="5" bestFit="1" customWidth="1"/>
    <col min="22" max="16384" width="10.85546875" style="5"/>
  </cols>
  <sheetData>
    <row r="1" spans="2:45" s="8" customFormat="1"/>
    <row r="2" spans="2:45" s="8" customFormat="1"/>
    <row r="3" spans="2:45" s="8" customFormat="1"/>
    <row r="4" spans="2:45" s="8" customFormat="1"/>
    <row r="5" spans="2:45" s="8" customFormat="1">
      <c r="M5" s="24"/>
      <c r="N5" s="24"/>
    </row>
    <row r="6" spans="2:45" s="8" customFormat="1">
      <c r="M6" s="24"/>
      <c r="N6" s="24"/>
    </row>
    <row r="7" spans="2:45" s="1" customFormat="1" ht="3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3"/>
      <c r="P7" s="3"/>
      <c r="Q7" s="3"/>
      <c r="R7" s="3"/>
      <c r="S7" s="3"/>
      <c r="T7" s="3"/>
      <c r="U7" s="3" t="s">
        <v>7</v>
      </c>
      <c r="V7" s="3" t="s">
        <v>7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2:45" s="1" customFormat="1" ht="23.25" customHeight="1">
      <c r="B8" s="63" t="s">
        <v>51</v>
      </c>
      <c r="C8" s="63"/>
      <c r="D8" s="63"/>
      <c r="E8" s="63"/>
      <c r="F8" s="63"/>
      <c r="G8" s="63"/>
      <c r="H8" s="63"/>
      <c r="I8" s="63"/>
      <c r="J8" s="107" t="s">
        <v>44</v>
      </c>
      <c r="K8" s="107"/>
      <c r="L8" s="9"/>
      <c r="M8" s="9"/>
      <c r="N8" s="46"/>
      <c r="O8" s="52"/>
      <c r="P8" s="52"/>
      <c r="Q8" s="21"/>
      <c r="R8" s="21"/>
      <c r="S8" s="21"/>
      <c r="T8" s="21"/>
      <c r="U8" s="21"/>
      <c r="V8" s="21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2:45" s="1" customFormat="1" ht="23.25" customHeight="1">
      <c r="B9" s="63" t="s">
        <v>69</v>
      </c>
      <c r="C9" s="63"/>
      <c r="D9" s="63"/>
      <c r="E9" s="63"/>
      <c r="F9" s="63"/>
      <c r="G9" s="63"/>
      <c r="H9" s="63"/>
      <c r="I9" s="63"/>
      <c r="J9" s="3"/>
      <c r="K9" s="3"/>
      <c r="M9" s="31"/>
      <c r="N9" s="31"/>
      <c r="O9" s="12"/>
      <c r="P9" s="12"/>
    </row>
    <row r="10" spans="2:45" ht="13.5" customHeight="1">
      <c r="B10" s="10"/>
    </row>
    <row r="11" spans="2:45" ht="18.75" thickBot="1">
      <c r="B11" s="92" t="s">
        <v>42</v>
      </c>
      <c r="C11" s="93">
        <v>2001</v>
      </c>
      <c r="D11" s="93">
        <v>2002</v>
      </c>
      <c r="E11" s="93">
        <v>2003</v>
      </c>
      <c r="F11" s="93">
        <v>2004</v>
      </c>
      <c r="G11" s="93">
        <v>2005</v>
      </c>
      <c r="H11" s="93">
        <v>2006</v>
      </c>
      <c r="I11" s="93">
        <v>2007</v>
      </c>
      <c r="J11" s="93">
        <v>2008</v>
      </c>
      <c r="K11" s="93">
        <v>2009</v>
      </c>
      <c r="L11" s="93">
        <v>2010</v>
      </c>
      <c r="M11" s="93">
        <v>2011</v>
      </c>
      <c r="N11" s="93">
        <v>2012</v>
      </c>
      <c r="O11" s="93">
        <v>2013</v>
      </c>
      <c r="P11" s="93">
        <v>2014</v>
      </c>
      <c r="Q11" s="93">
        <v>2015</v>
      </c>
      <c r="R11" s="93">
        <v>2016</v>
      </c>
      <c r="S11" s="93">
        <v>2017</v>
      </c>
      <c r="T11" s="93">
        <v>2018</v>
      </c>
      <c r="U11" s="93">
        <v>2019</v>
      </c>
      <c r="V11" s="93">
        <v>2020</v>
      </c>
    </row>
    <row r="12" spans="2:45" ht="1.5" customHeight="1" thickTop="1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86"/>
    </row>
    <row r="13" spans="2:45" ht="15">
      <c r="B13" s="70" t="s">
        <v>40</v>
      </c>
      <c r="C13" s="66">
        <v>419693</v>
      </c>
      <c r="D13" s="66">
        <v>360504</v>
      </c>
      <c r="E13" s="66">
        <v>362431</v>
      </c>
      <c r="F13" s="66">
        <v>342492</v>
      </c>
      <c r="G13" s="66">
        <v>332840</v>
      </c>
      <c r="H13" s="66">
        <v>347535</v>
      </c>
      <c r="I13" s="66">
        <v>336770</v>
      </c>
      <c r="J13" s="66">
        <v>330068</v>
      </c>
      <c r="K13" s="66">
        <v>289418</v>
      </c>
      <c r="L13" s="66">
        <v>306632</v>
      </c>
      <c r="M13" s="66">
        <v>342976</v>
      </c>
      <c r="N13" s="66">
        <v>327496</v>
      </c>
      <c r="O13" s="66">
        <v>333960</v>
      </c>
      <c r="P13" s="66">
        <v>349783</v>
      </c>
      <c r="Q13" s="66">
        <v>359038</v>
      </c>
      <c r="R13" s="66">
        <v>435524</v>
      </c>
      <c r="S13" s="66">
        <v>461980</v>
      </c>
      <c r="T13" s="94">
        <v>439985</v>
      </c>
      <c r="U13" s="95">
        <v>318730</v>
      </c>
    </row>
    <row r="14" spans="2:45" ht="15">
      <c r="B14" s="69" t="s">
        <v>28</v>
      </c>
      <c r="C14" s="66">
        <v>23265</v>
      </c>
      <c r="D14" s="66">
        <v>24475</v>
      </c>
      <c r="E14" s="66">
        <v>23112</v>
      </c>
      <c r="F14" s="66">
        <v>22158</v>
      </c>
      <c r="G14" s="66">
        <v>21894</v>
      </c>
      <c r="H14" s="66">
        <v>23113</v>
      </c>
      <c r="I14" s="66">
        <v>20000</v>
      </c>
      <c r="J14" s="66">
        <v>17452</v>
      </c>
      <c r="K14" s="66">
        <v>12452</v>
      </c>
      <c r="L14" s="66">
        <v>13646</v>
      </c>
      <c r="M14" s="66">
        <v>17699</v>
      </c>
      <c r="N14" s="66">
        <v>17679</v>
      </c>
      <c r="O14" s="66">
        <v>16141</v>
      </c>
      <c r="P14" s="66">
        <v>16300</v>
      </c>
      <c r="Q14" s="66">
        <v>9173</v>
      </c>
      <c r="R14" s="66">
        <v>11462</v>
      </c>
      <c r="S14" s="66">
        <v>13432</v>
      </c>
      <c r="T14" s="87">
        <v>14857</v>
      </c>
      <c r="U14" s="90">
        <v>12175</v>
      </c>
    </row>
    <row r="15" spans="2:45" ht="15">
      <c r="B15" s="69" t="s">
        <v>29</v>
      </c>
      <c r="C15" s="66">
        <v>25412</v>
      </c>
      <c r="D15" s="66">
        <v>24828</v>
      </c>
      <c r="E15" s="66">
        <v>27709</v>
      </c>
      <c r="F15" s="66">
        <v>25895</v>
      </c>
      <c r="G15" s="66">
        <v>24217</v>
      </c>
      <c r="H15" s="66">
        <v>32473</v>
      </c>
      <c r="I15" s="66">
        <v>34736</v>
      </c>
      <c r="J15" s="66">
        <v>35271</v>
      </c>
      <c r="K15" s="66">
        <v>29839</v>
      </c>
      <c r="L15" s="66">
        <v>47833</v>
      </c>
      <c r="M15" s="66">
        <v>45578</v>
      </c>
      <c r="N15" s="66">
        <v>46251</v>
      </c>
      <c r="O15" s="66">
        <v>48679</v>
      </c>
      <c r="P15" s="66">
        <v>49713</v>
      </c>
      <c r="Q15" s="66">
        <v>56350</v>
      </c>
      <c r="R15" s="66">
        <v>64499</v>
      </c>
      <c r="S15" s="66">
        <v>66682</v>
      </c>
      <c r="T15" s="87">
        <v>59282</v>
      </c>
      <c r="U15" s="90">
        <v>54591</v>
      </c>
    </row>
    <row r="16" spans="2:45" ht="15">
      <c r="B16" s="69" t="s">
        <v>30</v>
      </c>
      <c r="C16" s="66">
        <v>37210</v>
      </c>
      <c r="D16" s="66">
        <v>31890</v>
      </c>
      <c r="E16" s="66">
        <v>20465</v>
      </c>
      <c r="F16" s="66">
        <v>24194</v>
      </c>
      <c r="G16" s="66">
        <v>20812</v>
      </c>
      <c r="H16" s="66">
        <v>23144</v>
      </c>
      <c r="I16" s="66">
        <v>26904</v>
      </c>
      <c r="J16" s="66">
        <v>25816</v>
      </c>
      <c r="K16" s="66">
        <v>29188</v>
      </c>
      <c r="L16" s="66">
        <v>27065</v>
      </c>
      <c r="M16" s="66">
        <v>33519</v>
      </c>
      <c r="N16" s="66">
        <v>41012</v>
      </c>
      <c r="O16" s="66">
        <v>45990</v>
      </c>
      <c r="P16" s="66">
        <v>40866</v>
      </c>
      <c r="Q16" s="66">
        <v>42646</v>
      </c>
      <c r="R16" s="66">
        <v>44718</v>
      </c>
      <c r="S16" s="66">
        <v>48205</v>
      </c>
      <c r="T16" s="87">
        <v>45814</v>
      </c>
      <c r="U16" s="90">
        <v>43271</v>
      </c>
    </row>
    <row r="17" spans="2:21" ht="15">
      <c r="B17" s="69" t="s">
        <v>31</v>
      </c>
      <c r="C17" s="66">
        <v>12113</v>
      </c>
      <c r="D17" s="66">
        <v>11245</v>
      </c>
      <c r="E17" s="66">
        <v>13567</v>
      </c>
      <c r="F17" s="66">
        <v>16923</v>
      </c>
      <c r="G17" s="66">
        <v>16296</v>
      </c>
      <c r="H17" s="66">
        <v>15219</v>
      </c>
      <c r="I17" s="66">
        <v>15606</v>
      </c>
      <c r="J17" s="66">
        <v>16597</v>
      </c>
      <c r="K17" s="66">
        <v>15326</v>
      </c>
      <c r="L17" s="66">
        <v>19271</v>
      </c>
      <c r="M17" s="66">
        <v>17179</v>
      </c>
      <c r="N17" s="66">
        <v>16216</v>
      </c>
      <c r="O17" s="66">
        <v>16616</v>
      </c>
      <c r="P17" s="66">
        <v>14092</v>
      </c>
      <c r="Q17" s="66">
        <v>13866</v>
      </c>
      <c r="R17" s="66">
        <v>14669</v>
      </c>
      <c r="S17" s="66">
        <v>13178</v>
      </c>
      <c r="T17" s="87">
        <v>18151</v>
      </c>
      <c r="U17" s="91">
        <v>11911</v>
      </c>
    </row>
    <row r="18" spans="2:21" ht="15">
      <c r="B18" s="69" t="s">
        <v>32</v>
      </c>
      <c r="C18" s="66">
        <v>108041</v>
      </c>
      <c r="D18" s="66">
        <v>101918</v>
      </c>
      <c r="E18" s="66">
        <v>96572</v>
      </c>
      <c r="F18" s="66">
        <v>90597</v>
      </c>
      <c r="G18" s="66">
        <v>90094</v>
      </c>
      <c r="H18" s="66">
        <v>99158</v>
      </c>
      <c r="I18" s="66">
        <v>93015</v>
      </c>
      <c r="J18" s="66">
        <v>87891</v>
      </c>
      <c r="K18" s="66">
        <v>80972</v>
      </c>
      <c r="L18" s="66">
        <v>75375</v>
      </c>
      <c r="M18" s="66">
        <v>93833</v>
      </c>
      <c r="N18" s="66">
        <v>96373</v>
      </c>
      <c r="O18" s="66">
        <v>88055</v>
      </c>
      <c r="P18" s="66">
        <v>82341</v>
      </c>
      <c r="Q18" s="66">
        <v>96648</v>
      </c>
      <c r="R18" s="66">
        <v>130165</v>
      </c>
      <c r="S18" s="66">
        <v>135084</v>
      </c>
      <c r="T18" s="87">
        <v>125036</v>
      </c>
      <c r="U18" s="90">
        <v>120222</v>
      </c>
    </row>
    <row r="19" spans="2:21" ht="15">
      <c r="B19" s="69" t="s">
        <v>33</v>
      </c>
      <c r="C19" s="66">
        <v>82198</v>
      </c>
      <c r="D19" s="66">
        <v>77946</v>
      </c>
      <c r="E19" s="66">
        <v>75508</v>
      </c>
      <c r="F19" s="66">
        <v>75227</v>
      </c>
      <c r="G19" s="66">
        <v>74200</v>
      </c>
      <c r="H19" s="66">
        <v>61957</v>
      </c>
      <c r="I19" s="66">
        <v>66491</v>
      </c>
      <c r="J19" s="66">
        <v>64801</v>
      </c>
      <c r="K19" s="66">
        <v>45834</v>
      </c>
      <c r="L19" s="66">
        <v>47957</v>
      </c>
      <c r="M19" s="66">
        <v>53110</v>
      </c>
      <c r="N19" s="66">
        <v>51057</v>
      </c>
      <c r="O19" s="66">
        <v>47057</v>
      </c>
      <c r="P19" s="66">
        <v>47017</v>
      </c>
      <c r="Q19" s="66">
        <v>40008</v>
      </c>
      <c r="R19" s="66">
        <v>45200</v>
      </c>
      <c r="S19" s="66">
        <v>48254</v>
      </c>
      <c r="T19" s="87">
        <v>49394</v>
      </c>
      <c r="U19" s="90">
        <v>47143</v>
      </c>
    </row>
    <row r="20" spans="2:21" ht="15">
      <c r="B20" s="69" t="s">
        <v>34</v>
      </c>
      <c r="C20" s="66">
        <v>40087</v>
      </c>
      <c r="D20" s="66">
        <v>39800</v>
      </c>
      <c r="E20" s="66">
        <v>42105</v>
      </c>
      <c r="F20" s="66">
        <v>42002</v>
      </c>
      <c r="G20" s="66">
        <v>45977</v>
      </c>
      <c r="H20" s="66">
        <v>45807</v>
      </c>
      <c r="I20" s="66">
        <v>49552</v>
      </c>
      <c r="J20" s="66">
        <v>61897</v>
      </c>
      <c r="K20" s="66">
        <v>55786</v>
      </c>
      <c r="L20" s="66">
        <v>62252</v>
      </c>
      <c r="M20" s="66">
        <v>69828</v>
      </c>
      <c r="N20" s="66">
        <v>76668</v>
      </c>
      <c r="O20" s="66">
        <v>99342</v>
      </c>
      <c r="P20" s="66">
        <v>87625</v>
      </c>
      <c r="Q20" s="66">
        <v>78828</v>
      </c>
      <c r="R20" s="66">
        <v>81568</v>
      </c>
      <c r="S20" s="66">
        <v>96479</v>
      </c>
      <c r="T20" s="87">
        <v>93480</v>
      </c>
      <c r="U20" s="90">
        <v>88184</v>
      </c>
    </row>
    <row r="21" spans="2:21" ht="15">
      <c r="B21" s="69" t="s">
        <v>41</v>
      </c>
      <c r="C21" s="66">
        <v>476279</v>
      </c>
      <c r="D21" s="66">
        <v>464989</v>
      </c>
      <c r="E21" s="66">
        <v>468099</v>
      </c>
      <c r="F21" s="66">
        <v>426537</v>
      </c>
      <c r="G21" s="66">
        <v>370682</v>
      </c>
      <c r="H21" s="66">
        <v>363626</v>
      </c>
      <c r="I21" s="66">
        <v>365193</v>
      </c>
      <c r="J21" s="66">
        <v>305900</v>
      </c>
      <c r="K21" s="66">
        <v>214692</v>
      </c>
      <c r="L21" s="66">
        <v>271931</v>
      </c>
      <c r="M21" s="66">
        <v>292398</v>
      </c>
      <c r="N21" s="66">
        <v>302133</v>
      </c>
      <c r="O21" s="66">
        <v>324963</v>
      </c>
      <c r="P21" s="66">
        <v>345801</v>
      </c>
      <c r="Q21" s="66">
        <v>370749</v>
      </c>
      <c r="R21" s="66">
        <v>476594</v>
      </c>
      <c r="S21" s="66">
        <v>552965</v>
      </c>
      <c r="T21" s="87">
        <v>499314</v>
      </c>
      <c r="U21" s="90">
        <v>444085</v>
      </c>
    </row>
    <row r="22" spans="2:21" ht="15">
      <c r="B22" s="69" t="s">
        <v>35</v>
      </c>
      <c r="C22" s="66">
        <v>54464</v>
      </c>
      <c r="D22" s="66">
        <v>47959</v>
      </c>
      <c r="E22" s="66">
        <v>30824</v>
      </c>
      <c r="F22" s="66">
        <v>38796</v>
      </c>
      <c r="G22" s="66">
        <v>33270</v>
      </c>
      <c r="H22" s="66">
        <v>31347</v>
      </c>
      <c r="I22" s="66">
        <v>36660</v>
      </c>
      <c r="J22" s="66">
        <v>34709</v>
      </c>
      <c r="K22" s="66">
        <v>46904</v>
      </c>
      <c r="L22" s="66">
        <v>48668</v>
      </c>
      <c r="M22" s="66">
        <v>51029</v>
      </c>
      <c r="N22" s="66">
        <v>41466</v>
      </c>
      <c r="O22" s="66">
        <v>60511</v>
      </c>
      <c r="P22" s="66">
        <v>58685</v>
      </c>
      <c r="Q22" s="66">
        <v>61193</v>
      </c>
      <c r="R22" s="66">
        <v>67721</v>
      </c>
      <c r="S22" s="66">
        <v>75067</v>
      </c>
      <c r="T22" s="87">
        <v>68891</v>
      </c>
      <c r="U22" s="90">
        <v>62170</v>
      </c>
    </row>
    <row r="23" spans="2:21" ht="15">
      <c r="B23" s="69" t="s">
        <v>36</v>
      </c>
      <c r="C23" s="66">
        <v>37987</v>
      </c>
      <c r="D23" s="66">
        <v>31293</v>
      </c>
      <c r="E23" s="66">
        <v>23780</v>
      </c>
      <c r="F23" s="66">
        <v>26818</v>
      </c>
      <c r="G23" s="66">
        <v>18842</v>
      </c>
      <c r="H23" s="66">
        <v>30306</v>
      </c>
      <c r="I23" s="66">
        <v>33286</v>
      </c>
      <c r="J23" s="66">
        <v>46440</v>
      </c>
      <c r="K23" s="66">
        <v>36658</v>
      </c>
      <c r="L23" s="66">
        <v>37703</v>
      </c>
      <c r="M23" s="66">
        <v>49952</v>
      </c>
      <c r="N23" s="66">
        <v>52281</v>
      </c>
      <c r="O23" s="66">
        <v>48956</v>
      </c>
      <c r="P23" s="66">
        <v>51639</v>
      </c>
      <c r="Q23" s="66">
        <v>48457</v>
      </c>
      <c r="R23" s="66">
        <v>57415</v>
      </c>
      <c r="S23" s="66">
        <v>58387</v>
      </c>
      <c r="T23" s="87">
        <v>60707</v>
      </c>
      <c r="U23" s="90">
        <v>47958</v>
      </c>
    </row>
    <row r="24" spans="2:21" ht="15">
      <c r="B24" s="69" t="s">
        <v>37</v>
      </c>
      <c r="C24" s="66">
        <v>9299</v>
      </c>
      <c r="D24" s="66">
        <v>12335</v>
      </c>
      <c r="E24" s="66">
        <v>18395</v>
      </c>
      <c r="F24" s="66">
        <v>19286</v>
      </c>
      <c r="G24" s="66">
        <v>21977</v>
      </c>
      <c r="H24" s="66">
        <v>18375</v>
      </c>
      <c r="I24" s="66">
        <v>19103</v>
      </c>
      <c r="J24" s="66">
        <v>18462</v>
      </c>
      <c r="K24" s="66">
        <v>12608</v>
      </c>
      <c r="L24" s="66">
        <v>20857</v>
      </c>
      <c r="M24" s="66">
        <v>19097</v>
      </c>
      <c r="N24" s="66">
        <v>18896</v>
      </c>
      <c r="O24" s="66">
        <v>17589</v>
      </c>
      <c r="P24" s="66">
        <v>20733</v>
      </c>
      <c r="Q24" s="66">
        <v>24211</v>
      </c>
      <c r="R24" s="66">
        <v>26121</v>
      </c>
      <c r="S24" s="66">
        <v>44992</v>
      </c>
      <c r="T24" s="87">
        <v>40999</v>
      </c>
      <c r="U24" s="90">
        <v>38851</v>
      </c>
    </row>
    <row r="25" spans="2:21" ht="15">
      <c r="B25" s="69" t="s">
        <v>38</v>
      </c>
      <c r="C25" s="66">
        <v>73816</v>
      </c>
      <c r="D25" s="66">
        <v>68298</v>
      </c>
      <c r="E25" s="66">
        <v>70948</v>
      </c>
      <c r="F25" s="66">
        <v>68705</v>
      </c>
      <c r="G25" s="66">
        <v>68480</v>
      </c>
      <c r="H25" s="66">
        <v>80642</v>
      </c>
      <c r="I25" s="66">
        <v>64665</v>
      </c>
      <c r="J25" s="66">
        <v>70202</v>
      </c>
      <c r="K25" s="66">
        <v>54102</v>
      </c>
      <c r="L25" s="66">
        <v>63574</v>
      </c>
      <c r="M25" s="66">
        <f>+M26-SUM(M13:M24)</f>
        <v>91295</v>
      </c>
      <c r="N25" s="66">
        <v>78465</v>
      </c>
      <c r="O25" s="66">
        <v>83816</v>
      </c>
      <c r="P25" s="66">
        <v>111774</v>
      </c>
      <c r="Q25" s="66">
        <v>135336</v>
      </c>
      <c r="R25" s="66">
        <f>R26-SUM(R13:R24)</f>
        <v>179974</v>
      </c>
      <c r="S25" s="66">
        <f>S26-SUM(S13:S24)</f>
        <v>208590</v>
      </c>
      <c r="T25" s="87">
        <v>201778</v>
      </c>
      <c r="U25" s="96">
        <f>U26-1289291</f>
        <v>181607</v>
      </c>
    </row>
    <row r="26" spans="2:21" ht="15.75">
      <c r="B26" s="68" t="s">
        <v>39</v>
      </c>
      <c r="C26" s="71">
        <f t="shared" ref="C26:K26" si="0">SUM(C13:C25)</f>
        <v>1399864</v>
      </c>
      <c r="D26" s="71">
        <f t="shared" si="0"/>
        <v>1297480</v>
      </c>
      <c r="E26" s="71">
        <f t="shared" si="0"/>
        <v>1273515</v>
      </c>
      <c r="F26" s="71">
        <f t="shared" si="0"/>
        <v>1219630</v>
      </c>
      <c r="G26" s="71">
        <f t="shared" si="0"/>
        <v>1139581</v>
      </c>
      <c r="H26" s="71">
        <f t="shared" si="0"/>
        <v>1172702</v>
      </c>
      <c r="I26" s="71">
        <f t="shared" si="0"/>
        <v>1161981</v>
      </c>
      <c r="J26" s="71">
        <f t="shared" si="0"/>
        <v>1115506</v>
      </c>
      <c r="K26" s="71">
        <f t="shared" si="0"/>
        <v>923779</v>
      </c>
      <c r="L26" s="71">
        <v>1042764</v>
      </c>
      <c r="M26" s="71">
        <v>1177493</v>
      </c>
      <c r="N26" s="71">
        <f>SUM(N13:N25)</f>
        <v>1165993</v>
      </c>
      <c r="O26" s="71">
        <v>1231675</v>
      </c>
      <c r="P26" s="71">
        <v>1276369</v>
      </c>
      <c r="Q26" s="71">
        <f>SUM(Q13:Q25)</f>
        <v>1336503</v>
      </c>
      <c r="R26" s="71">
        <v>1635630</v>
      </c>
      <c r="S26" s="71">
        <v>1823295</v>
      </c>
      <c r="T26" s="89">
        <v>1717688</v>
      </c>
      <c r="U26" s="97">
        <v>1470898</v>
      </c>
    </row>
    <row r="27" spans="2:21" ht="15">
      <c r="B27" s="68"/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4"/>
      <c r="U27" s="90"/>
    </row>
    <row r="28" spans="2:21" ht="15">
      <c r="B28" s="68" t="s">
        <v>58</v>
      </c>
      <c r="C28" s="88">
        <f>+C16+C17+C20+C22</f>
        <v>143874</v>
      </c>
      <c r="D28" s="88">
        <f t="shared" ref="D28:O28" si="1">+D16+D17+D20+D22</f>
        <v>130894</v>
      </c>
      <c r="E28" s="88">
        <f t="shared" si="1"/>
        <v>106961</v>
      </c>
      <c r="F28" s="88">
        <f t="shared" si="1"/>
        <v>121915</v>
      </c>
      <c r="G28" s="88">
        <f t="shared" si="1"/>
        <v>116355</v>
      </c>
      <c r="H28" s="88">
        <f t="shared" si="1"/>
        <v>115517</v>
      </c>
      <c r="I28" s="88">
        <f t="shared" si="1"/>
        <v>128722</v>
      </c>
      <c r="J28" s="88">
        <f t="shared" si="1"/>
        <v>139019</v>
      </c>
      <c r="K28" s="88">
        <f t="shared" si="1"/>
        <v>147204</v>
      </c>
      <c r="L28" s="88">
        <f t="shared" si="1"/>
        <v>157256</v>
      </c>
      <c r="M28" s="88">
        <f t="shared" si="1"/>
        <v>171555</v>
      </c>
      <c r="N28" s="88">
        <f t="shared" si="1"/>
        <v>175362</v>
      </c>
      <c r="O28" s="88">
        <f t="shared" si="1"/>
        <v>222459</v>
      </c>
      <c r="P28" s="88">
        <f>+P16+P17+P20+P22</f>
        <v>201268</v>
      </c>
      <c r="Q28" s="88">
        <f>+Q16+Q17+Q20+Q22</f>
        <v>196533</v>
      </c>
      <c r="R28" s="88">
        <f>+R16+R17+R20+R22</f>
        <v>208676</v>
      </c>
      <c r="S28" s="88">
        <f>+S16+S17+S20+S22</f>
        <v>232929</v>
      </c>
      <c r="T28" s="88">
        <f t="shared" ref="T28" si="2">+T16+T17+T20+T22</f>
        <v>226336</v>
      </c>
      <c r="U28" s="90">
        <f>+U16+U17+U20+U22</f>
        <v>205536</v>
      </c>
    </row>
    <row r="29" spans="2:21">
      <c r="C29" s="23"/>
      <c r="D29" s="23"/>
      <c r="E29" s="23"/>
      <c r="F29" s="23"/>
      <c r="G29" s="23"/>
      <c r="H29" s="23"/>
      <c r="I29" s="23"/>
      <c r="J29" s="23"/>
      <c r="K29" s="23"/>
    </row>
    <row r="30" spans="2:21" ht="18.75" thickBot="1">
      <c r="B30" s="92" t="s">
        <v>62</v>
      </c>
      <c r="C30" s="92" t="s">
        <v>21</v>
      </c>
      <c r="D30" s="92" t="s">
        <v>22</v>
      </c>
      <c r="E30" s="92" t="s">
        <v>23</v>
      </c>
      <c r="F30" s="92" t="s">
        <v>24</v>
      </c>
      <c r="G30" s="92" t="s">
        <v>25</v>
      </c>
      <c r="H30" s="92" t="s">
        <v>26</v>
      </c>
      <c r="I30" s="92" t="s">
        <v>27</v>
      </c>
      <c r="J30" s="92" t="s">
        <v>43</v>
      </c>
      <c r="K30" s="92" t="s">
        <v>45</v>
      </c>
      <c r="L30" s="92" t="s">
        <v>52</v>
      </c>
      <c r="M30" s="92" t="s">
        <v>53</v>
      </c>
      <c r="N30" s="92" t="s">
        <v>54</v>
      </c>
      <c r="O30" s="92" t="s">
        <v>55</v>
      </c>
      <c r="P30" s="92" t="s">
        <v>56</v>
      </c>
      <c r="Q30" s="92" t="s">
        <v>57</v>
      </c>
      <c r="R30" s="92" t="s">
        <v>59</v>
      </c>
      <c r="S30" s="92" t="s">
        <v>60</v>
      </c>
      <c r="T30" s="92" t="s">
        <v>65</v>
      </c>
      <c r="U30" s="92" t="s">
        <v>68</v>
      </c>
    </row>
    <row r="31" spans="2:21" ht="1.5" customHeight="1" thickTop="1">
      <c r="B31" s="4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5" t="s">
        <v>61</v>
      </c>
      <c r="U31" s="5">
        <v>923779</v>
      </c>
    </row>
    <row r="32" spans="2:21" ht="15" customHeight="1">
      <c r="B32" s="70" t="s">
        <v>40</v>
      </c>
      <c r="C32" s="66">
        <v>446749</v>
      </c>
      <c r="D32" s="66">
        <v>440826</v>
      </c>
      <c r="E32" s="66">
        <v>412993</v>
      </c>
      <c r="F32" s="66">
        <v>418046</v>
      </c>
      <c r="G32" s="66">
        <v>428166</v>
      </c>
      <c r="H32" s="66">
        <v>419895</v>
      </c>
      <c r="I32" s="66">
        <v>403538</v>
      </c>
      <c r="J32" s="66">
        <v>425116</v>
      </c>
      <c r="K32" s="66">
        <v>374624</v>
      </c>
      <c r="L32" s="66">
        <v>448763</v>
      </c>
      <c r="M32" s="66">
        <v>477621</v>
      </c>
      <c r="N32" s="66">
        <v>403032</v>
      </c>
      <c r="O32" s="66">
        <v>572341</v>
      </c>
      <c r="P32" s="66">
        <v>570746</v>
      </c>
      <c r="Q32" s="66">
        <v>590746</v>
      </c>
      <c r="R32" s="66">
        <v>576784</v>
      </c>
      <c r="S32" s="66">
        <v>577481</v>
      </c>
      <c r="T32" s="100">
        <v>573875</v>
      </c>
      <c r="U32" s="88">
        <f>87677+96514+85380+85124+35617+44</f>
        <v>390356</v>
      </c>
    </row>
    <row r="33" spans="2:22" ht="15">
      <c r="B33" s="69" t="s">
        <v>28</v>
      </c>
      <c r="C33" s="66">
        <v>27124</v>
      </c>
      <c r="D33" s="66">
        <v>28914</v>
      </c>
      <c r="E33" s="66">
        <v>29393</v>
      </c>
      <c r="F33" s="66">
        <v>24342</v>
      </c>
      <c r="G33" s="66">
        <v>23928</v>
      </c>
      <c r="H33" s="66">
        <v>16791</v>
      </c>
      <c r="I33" s="66">
        <v>21953</v>
      </c>
      <c r="J33" s="66">
        <v>21125</v>
      </c>
      <c r="K33" s="66">
        <v>17484</v>
      </c>
      <c r="L33" s="66">
        <v>17741</v>
      </c>
      <c r="M33" s="66">
        <v>19918</v>
      </c>
      <c r="N33" s="66">
        <v>16021</v>
      </c>
      <c r="O33" s="66">
        <v>17578</v>
      </c>
      <c r="P33" s="66">
        <v>19133</v>
      </c>
      <c r="Q33" s="66">
        <f>5213+10670</f>
        <v>15883</v>
      </c>
      <c r="R33" s="66">
        <v>22155</v>
      </c>
      <c r="S33" s="66">
        <v>16322</v>
      </c>
      <c r="T33" s="99">
        <v>23444</v>
      </c>
      <c r="U33" s="88">
        <f>4466+4126+1251+0+4093+4098</f>
        <v>18034</v>
      </c>
    </row>
    <row r="34" spans="2:22" ht="15">
      <c r="B34" s="69" t="s">
        <v>29</v>
      </c>
      <c r="C34" s="66">
        <v>24880</v>
      </c>
      <c r="D34" s="66">
        <v>27552</v>
      </c>
      <c r="E34" s="66">
        <v>26658</v>
      </c>
      <c r="F34" s="66">
        <v>26157</v>
      </c>
      <c r="G34" s="66">
        <v>30542</v>
      </c>
      <c r="H34" s="66">
        <v>31017</v>
      </c>
      <c r="I34" s="66">
        <v>30835</v>
      </c>
      <c r="J34" s="66">
        <v>28276</v>
      </c>
      <c r="K34" s="66">
        <v>36985</v>
      </c>
      <c r="L34" s="66">
        <v>41751</v>
      </c>
      <c r="M34" s="66">
        <v>38842</v>
      </c>
      <c r="N34" s="66">
        <v>41690</v>
      </c>
      <c r="O34" s="66">
        <v>45635</v>
      </c>
      <c r="P34" s="66">
        <v>45327</v>
      </c>
      <c r="Q34" s="66">
        <f>18605+36424</f>
        <v>55029</v>
      </c>
      <c r="R34" s="66">
        <v>52189</v>
      </c>
      <c r="S34" s="66">
        <v>51666</v>
      </c>
      <c r="T34" s="99">
        <v>45883</v>
      </c>
      <c r="U34" s="88">
        <f>7652+8599+5970+6240+2698</f>
        <v>31159</v>
      </c>
    </row>
    <row r="35" spans="2:22" ht="15">
      <c r="B35" s="69" t="s">
        <v>30</v>
      </c>
      <c r="C35" s="66">
        <v>86862</v>
      </c>
      <c r="D35" s="66">
        <v>90967</v>
      </c>
      <c r="E35" s="66">
        <v>81608</v>
      </c>
      <c r="F35" s="66">
        <v>103372</v>
      </c>
      <c r="G35" s="66">
        <v>108029</v>
      </c>
      <c r="H35" s="66">
        <v>105515</v>
      </c>
      <c r="I35" s="66">
        <v>109036</v>
      </c>
      <c r="J35" s="66">
        <v>85569</v>
      </c>
      <c r="K35" s="66">
        <v>101073</v>
      </c>
      <c r="L35" s="66">
        <v>113051</v>
      </c>
      <c r="M35" s="66">
        <v>116197</v>
      </c>
      <c r="N35" s="66">
        <v>115105</v>
      </c>
      <c r="O35" s="66">
        <v>125075</v>
      </c>
      <c r="P35" s="66">
        <v>113818</v>
      </c>
      <c r="Q35" s="66">
        <v>121448</v>
      </c>
      <c r="R35" s="66">
        <v>134976</v>
      </c>
      <c r="S35" s="66">
        <v>143629</v>
      </c>
      <c r="T35" s="99">
        <v>118386</v>
      </c>
      <c r="U35" s="88">
        <f>25370+24723+7652+8599</f>
        <v>66344</v>
      </c>
    </row>
    <row r="36" spans="2:22" ht="15">
      <c r="B36" s="69" t="s">
        <v>31</v>
      </c>
      <c r="C36" s="66">
        <v>84736</v>
      </c>
      <c r="D36" s="66">
        <v>79421</v>
      </c>
      <c r="E36" s="66">
        <v>79850</v>
      </c>
      <c r="F36" s="66">
        <v>96090</v>
      </c>
      <c r="G36" s="66">
        <v>102741</v>
      </c>
      <c r="H36" s="66">
        <v>99682</v>
      </c>
      <c r="I36" s="66">
        <v>105737</v>
      </c>
      <c r="J36" s="66">
        <v>108446</v>
      </c>
      <c r="K36" s="66">
        <v>86148</v>
      </c>
      <c r="L36" s="66">
        <v>107827</v>
      </c>
      <c r="M36" s="66">
        <v>121919</v>
      </c>
      <c r="N36" s="66">
        <v>121474</v>
      </c>
      <c r="O36" s="66">
        <v>129060</v>
      </c>
      <c r="P36" s="66">
        <v>113584</v>
      </c>
      <c r="Q36" s="66">
        <v>109530</v>
      </c>
      <c r="R36" s="66">
        <v>118522</v>
      </c>
      <c r="S36" s="66">
        <v>116732</v>
      </c>
      <c r="T36" s="99">
        <v>126704</v>
      </c>
      <c r="U36" s="88">
        <f>22645+22685+22609+21176+8411</f>
        <v>97526</v>
      </c>
    </row>
    <row r="37" spans="2:22" ht="15">
      <c r="B37" s="69" t="s">
        <v>32</v>
      </c>
      <c r="C37" s="66">
        <v>110534</v>
      </c>
      <c r="D37" s="66">
        <v>103747</v>
      </c>
      <c r="E37" s="66">
        <v>97574</v>
      </c>
      <c r="F37" s="66">
        <v>99619</v>
      </c>
      <c r="G37" s="66">
        <v>94619</v>
      </c>
      <c r="H37" s="66">
        <v>89285</v>
      </c>
      <c r="I37" s="66">
        <v>83414</v>
      </c>
      <c r="J37" s="66">
        <v>71880</v>
      </c>
      <c r="K37" s="66">
        <v>68328</v>
      </c>
      <c r="L37" s="66">
        <v>81815</v>
      </c>
      <c r="M37" s="66">
        <v>80789</v>
      </c>
      <c r="N37" s="66">
        <v>86227</v>
      </c>
      <c r="O37" s="66">
        <v>87759</v>
      </c>
      <c r="P37" s="66">
        <v>80475</v>
      </c>
      <c r="Q37" s="66">
        <v>92758</v>
      </c>
      <c r="R37" s="66">
        <v>104056</v>
      </c>
      <c r="S37" s="66">
        <v>110140</v>
      </c>
      <c r="T37" s="99">
        <v>105283</v>
      </c>
      <c r="U37" s="88">
        <f>17911+16151+7504+29+18430+20491</f>
        <v>80516</v>
      </c>
    </row>
    <row r="38" spans="2:22" ht="15">
      <c r="B38" s="69" t="s">
        <v>33</v>
      </c>
      <c r="C38" s="66">
        <v>44638</v>
      </c>
      <c r="D38" s="66">
        <v>47996</v>
      </c>
      <c r="E38" s="66">
        <v>45830</v>
      </c>
      <c r="F38" s="66">
        <v>48003</v>
      </c>
      <c r="G38" s="66">
        <v>45526</v>
      </c>
      <c r="H38" s="66">
        <v>41890</v>
      </c>
      <c r="I38" s="66">
        <v>42758</v>
      </c>
      <c r="J38" s="66">
        <v>39610</v>
      </c>
      <c r="K38" s="66">
        <v>31251</v>
      </c>
      <c r="L38" s="66">
        <v>34991</v>
      </c>
      <c r="M38" s="66">
        <v>34704</v>
      </c>
      <c r="N38" s="66">
        <v>33882</v>
      </c>
      <c r="O38" s="66">
        <v>29687</v>
      </c>
      <c r="P38" s="66">
        <v>30110</v>
      </c>
      <c r="Q38" s="66">
        <v>33929</v>
      </c>
      <c r="R38" s="66">
        <v>36589</v>
      </c>
      <c r="S38" s="66">
        <v>37977</v>
      </c>
      <c r="T38" s="99">
        <v>39291</v>
      </c>
      <c r="U38" s="88">
        <f>5168+7462+7066+6129+2622+0</f>
        <v>28447</v>
      </c>
    </row>
    <row r="39" spans="2:22" ht="15">
      <c r="B39" s="69" t="s">
        <v>34</v>
      </c>
      <c r="C39" s="66">
        <v>118803</v>
      </c>
      <c r="D39" s="66">
        <v>130489</v>
      </c>
      <c r="E39" s="66">
        <v>148675</v>
      </c>
      <c r="F39" s="66">
        <v>156239</v>
      </c>
      <c r="G39" s="66">
        <v>171762</v>
      </c>
      <c r="H39" s="66">
        <v>161229</v>
      </c>
      <c r="I39" s="66">
        <v>175113</v>
      </c>
      <c r="J39" s="66">
        <v>190925</v>
      </c>
      <c r="K39" s="66">
        <v>182638</v>
      </c>
      <c r="L39" s="66">
        <v>220591</v>
      </c>
      <c r="M39" s="66">
        <v>223540</v>
      </c>
      <c r="N39" s="66">
        <v>271804</v>
      </c>
      <c r="O39" s="66">
        <v>264938</v>
      </c>
      <c r="P39" s="66">
        <v>238167</v>
      </c>
      <c r="Q39" s="66">
        <v>242386</v>
      </c>
      <c r="R39" s="66">
        <v>249838</v>
      </c>
      <c r="S39" s="66">
        <v>251325</v>
      </c>
      <c r="T39" s="99">
        <v>246854</v>
      </c>
      <c r="U39" s="88">
        <f>43836+45427+13530+2+44535+43966</f>
        <v>191296</v>
      </c>
    </row>
    <row r="40" spans="2:22" ht="15">
      <c r="B40" s="69" t="s">
        <v>41</v>
      </c>
      <c r="C40" s="66">
        <v>336347</v>
      </c>
      <c r="D40" s="66">
        <v>366011</v>
      </c>
      <c r="E40" s="66">
        <v>343963</v>
      </c>
      <c r="F40" s="66">
        <v>313482</v>
      </c>
      <c r="G40" s="66">
        <v>301015</v>
      </c>
      <c r="H40" s="66">
        <v>279630</v>
      </c>
      <c r="I40" s="66">
        <v>318845</v>
      </c>
      <c r="J40" s="66">
        <v>244531</v>
      </c>
      <c r="K40" s="66">
        <v>245861</v>
      </c>
      <c r="L40" s="66">
        <v>254484</v>
      </c>
      <c r="M40" s="66">
        <v>225599</v>
      </c>
      <c r="N40" s="66">
        <v>204421</v>
      </c>
      <c r="O40" s="66">
        <v>239079</v>
      </c>
      <c r="P40" s="66">
        <v>245867</v>
      </c>
      <c r="Q40" s="66">
        <v>312818</v>
      </c>
      <c r="R40" s="66">
        <v>400479</v>
      </c>
      <c r="S40" s="66">
        <v>375907</v>
      </c>
      <c r="T40" s="99">
        <v>369638</v>
      </c>
      <c r="U40" s="88">
        <f>56849+62347+54615+56457+25027+22</f>
        <v>255317</v>
      </c>
    </row>
    <row r="41" spans="2:22" ht="15">
      <c r="B41" s="69" t="s">
        <v>35</v>
      </c>
      <c r="C41" s="66">
        <v>184845</v>
      </c>
      <c r="D41" s="66">
        <v>179957</v>
      </c>
      <c r="E41" s="66">
        <v>165008</v>
      </c>
      <c r="F41" s="66">
        <v>163116</v>
      </c>
      <c r="G41" s="66">
        <v>158405</v>
      </c>
      <c r="H41" s="66">
        <v>157530</v>
      </c>
      <c r="I41" s="66">
        <v>176668</v>
      </c>
      <c r="J41" s="66">
        <v>156977</v>
      </c>
      <c r="K41" s="66">
        <v>148881</v>
      </c>
      <c r="L41" s="66">
        <v>188103</v>
      </c>
      <c r="M41" s="66">
        <v>214764</v>
      </c>
      <c r="N41" s="66">
        <v>231397</v>
      </c>
      <c r="O41" s="66">
        <v>268928</v>
      </c>
      <c r="P41" s="66">
        <v>256851</v>
      </c>
      <c r="Q41" s="66">
        <v>265743</v>
      </c>
      <c r="R41" s="66">
        <v>285581</v>
      </c>
      <c r="S41" s="66">
        <v>292433</v>
      </c>
      <c r="T41" s="99">
        <v>248606</v>
      </c>
      <c r="U41" s="88">
        <f>46381+39213+13943+0+45427+44381</f>
        <v>189345</v>
      </c>
    </row>
    <row r="42" spans="2:22" ht="15">
      <c r="B42" s="69" t="s">
        <v>36</v>
      </c>
      <c r="C42" s="66">
        <v>31181</v>
      </c>
      <c r="D42" s="66">
        <v>28959</v>
      </c>
      <c r="E42" s="66">
        <v>25806</v>
      </c>
      <c r="F42" s="66">
        <v>20474</v>
      </c>
      <c r="G42" s="66">
        <v>18860</v>
      </c>
      <c r="H42" s="66">
        <v>28503</v>
      </c>
      <c r="I42" s="66">
        <v>39172</v>
      </c>
      <c r="J42" s="66">
        <v>33207</v>
      </c>
      <c r="K42" s="66">
        <v>33454</v>
      </c>
      <c r="L42" s="66">
        <v>40160</v>
      </c>
      <c r="M42" s="66">
        <v>42644</v>
      </c>
      <c r="N42" s="66">
        <v>42266</v>
      </c>
      <c r="O42" s="66">
        <v>46575</v>
      </c>
      <c r="P42" s="66">
        <v>49931</v>
      </c>
      <c r="Q42" s="66">
        <v>56948</v>
      </c>
      <c r="R42" s="66">
        <v>52890</v>
      </c>
      <c r="S42" s="66">
        <v>58322</v>
      </c>
      <c r="T42" s="99">
        <v>54987</v>
      </c>
      <c r="U42" s="88">
        <f>9584+8839+7911+8509+3126+2</f>
        <v>37971</v>
      </c>
    </row>
    <row r="43" spans="2:22" ht="15">
      <c r="B43" s="69" t="s">
        <v>37</v>
      </c>
      <c r="C43" s="66">
        <v>39899</v>
      </c>
      <c r="D43" s="66">
        <v>42295</v>
      </c>
      <c r="E43" s="66">
        <v>5611</v>
      </c>
      <c r="F43" s="66">
        <v>5415</v>
      </c>
      <c r="G43" s="66">
        <v>5819</v>
      </c>
      <c r="H43" s="66">
        <v>6089</v>
      </c>
      <c r="I43" s="66">
        <v>6194</v>
      </c>
      <c r="J43" s="66">
        <v>4205</v>
      </c>
      <c r="K43" s="66">
        <v>13561</v>
      </c>
      <c r="L43" s="66">
        <v>11197</v>
      </c>
      <c r="M43" s="66">
        <v>4830</v>
      </c>
      <c r="N43" s="66">
        <v>5179</v>
      </c>
      <c r="O43" s="66">
        <v>6031</v>
      </c>
      <c r="P43" s="66">
        <v>7220</v>
      </c>
      <c r="Q43" s="66">
        <f>4164+5464</f>
        <v>9628</v>
      </c>
      <c r="R43" s="66">
        <v>8932</v>
      </c>
      <c r="S43" s="66">
        <v>27377</v>
      </c>
      <c r="T43" s="99">
        <v>26358</v>
      </c>
      <c r="U43" s="88"/>
    </row>
    <row r="44" spans="2:22" ht="15">
      <c r="B44" s="69" t="s">
        <v>38</v>
      </c>
      <c r="C44" s="66">
        <v>44662</v>
      </c>
      <c r="D44" s="66">
        <v>46829</v>
      </c>
      <c r="E44" s="66">
        <v>79503</v>
      </c>
      <c r="F44" s="66">
        <v>84827</v>
      </c>
      <c r="G44" s="66">
        <v>104723</v>
      </c>
      <c r="H44" s="66">
        <v>87477</v>
      </c>
      <c r="I44" s="66">
        <v>72267</v>
      </c>
      <c r="J44" s="66">
        <v>61628</v>
      </c>
      <c r="K44" s="66">
        <v>62601</v>
      </c>
      <c r="L44" s="66">
        <v>94741</v>
      </c>
      <c r="M44" s="66">
        <v>107107</v>
      </c>
      <c r="N44" s="66">
        <v>56980</v>
      </c>
      <c r="O44" s="66">
        <v>63375</v>
      </c>
      <c r="P44" s="66">
        <v>130076</v>
      </c>
      <c r="Q44" s="66">
        <f>+Q45-1906846</f>
        <v>163951</v>
      </c>
      <c r="R44" s="66">
        <v>179901</v>
      </c>
      <c r="S44" s="66">
        <v>177956</v>
      </c>
      <c r="T44" s="99">
        <f>T45-1979309</f>
        <v>175811</v>
      </c>
      <c r="U44" s="88">
        <f>15567+17218+6775+2+16355+14135</f>
        <v>70052</v>
      </c>
    </row>
    <row r="45" spans="2:22" ht="15.75">
      <c r="B45" s="68" t="s">
        <v>39</v>
      </c>
      <c r="C45" s="71">
        <f t="shared" ref="C45:I45" si="3">SUM(C32:C44)</f>
        <v>1581260</v>
      </c>
      <c r="D45" s="71">
        <f t="shared" si="3"/>
        <v>1613963</v>
      </c>
      <c r="E45" s="71">
        <f t="shared" si="3"/>
        <v>1542472</v>
      </c>
      <c r="F45" s="71">
        <f t="shared" si="3"/>
        <v>1559182</v>
      </c>
      <c r="G45" s="71">
        <f t="shared" si="3"/>
        <v>1594135</v>
      </c>
      <c r="H45" s="71">
        <f t="shared" si="3"/>
        <v>1524533</v>
      </c>
      <c r="I45" s="71">
        <f t="shared" si="3"/>
        <v>1585530</v>
      </c>
      <c r="J45" s="71">
        <f>SUM(J32:J44)</f>
        <v>1471495</v>
      </c>
      <c r="K45" s="71">
        <f>SUM(K32:K44)</f>
        <v>1402889</v>
      </c>
      <c r="L45" s="71">
        <f>SUM(L32:L44)</f>
        <v>1655215</v>
      </c>
      <c r="M45" s="71">
        <f>SUM(M32:M44)</f>
        <v>1708474</v>
      </c>
      <c r="N45" s="71">
        <f>SUM(N32:N44)</f>
        <v>1629478</v>
      </c>
      <c r="O45" s="71">
        <v>1946290</v>
      </c>
      <c r="P45" s="71">
        <v>1901305</v>
      </c>
      <c r="Q45" s="71">
        <v>2070797</v>
      </c>
      <c r="R45" s="71">
        <v>2222892</v>
      </c>
      <c r="S45" s="71">
        <v>2237267</v>
      </c>
      <c r="T45" s="98">
        <v>2155120</v>
      </c>
      <c r="U45" s="101">
        <f>SUM(U32:U44)</f>
        <v>1456363</v>
      </c>
      <c r="V45" s="23"/>
    </row>
    <row r="46" spans="2:22" ht="15">
      <c r="B46" s="68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4"/>
      <c r="N46" s="66"/>
      <c r="O46" s="75"/>
      <c r="P46" s="75"/>
      <c r="Q46" s="75"/>
      <c r="R46" s="75"/>
      <c r="S46" s="75"/>
    </row>
    <row r="47" spans="2:22" ht="15">
      <c r="B47" s="68" t="s">
        <v>58</v>
      </c>
      <c r="C47" s="74">
        <f>+C35+C36+C39+C41</f>
        <v>475246</v>
      </c>
      <c r="D47" s="74">
        <f t="shared" ref="D47:P47" si="4">+D35+D36+D39+D41</f>
        <v>480834</v>
      </c>
      <c r="E47" s="74">
        <f t="shared" si="4"/>
        <v>475141</v>
      </c>
      <c r="F47" s="74">
        <f t="shared" si="4"/>
        <v>518817</v>
      </c>
      <c r="G47" s="74">
        <f t="shared" si="4"/>
        <v>540937</v>
      </c>
      <c r="H47" s="74">
        <f t="shared" si="4"/>
        <v>523956</v>
      </c>
      <c r="I47" s="74">
        <f t="shared" si="4"/>
        <v>566554</v>
      </c>
      <c r="J47" s="74">
        <f t="shared" si="4"/>
        <v>541917</v>
      </c>
      <c r="K47" s="74">
        <f t="shared" si="4"/>
        <v>518740</v>
      </c>
      <c r="L47" s="74">
        <f t="shared" si="4"/>
        <v>629572</v>
      </c>
      <c r="M47" s="74">
        <f t="shared" si="4"/>
        <v>676420</v>
      </c>
      <c r="N47" s="74">
        <f t="shared" si="4"/>
        <v>739780</v>
      </c>
      <c r="O47" s="74">
        <f t="shared" si="4"/>
        <v>788001</v>
      </c>
      <c r="P47" s="74">
        <f t="shared" si="4"/>
        <v>722420</v>
      </c>
      <c r="Q47" s="74">
        <v>739107</v>
      </c>
      <c r="R47" s="74">
        <v>788917</v>
      </c>
      <c r="S47" s="74">
        <v>804119</v>
      </c>
      <c r="T47" s="90">
        <v>740550</v>
      </c>
      <c r="U47" s="102">
        <f>U35+U36+U39+U41</f>
        <v>544511</v>
      </c>
    </row>
    <row r="48" spans="2:22">
      <c r="B48" s="85" t="s">
        <v>63</v>
      </c>
      <c r="M48" s="23"/>
    </row>
    <row r="50" spans="4:18"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4:18">
      <c r="Q51" s="23"/>
    </row>
  </sheetData>
  <mergeCells count="1">
    <mergeCell ref="J8:K8"/>
  </mergeCells>
  <phoneticPr fontId="3" type="noConversion"/>
  <hyperlinks>
    <hyperlink ref="J8:K8" location="Indice!A1" display="Indice"/>
  </hyperlinks>
  <pageMargins left="0.74803149606299213" right="0.74803149606299213" top="0.98425196850393704" bottom="0.98425196850393704" header="0" footer="0"/>
  <pageSetup paperSize="9"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Indice</vt:lpstr>
      <vt:lpstr>Por meses y años</vt:lpstr>
      <vt:lpstr>Por temporadas </vt:lpstr>
      <vt:lpstr>Por temporadas y mercados</vt:lpstr>
      <vt:lpstr>Indice!Área_de_impresión</vt:lpstr>
      <vt:lpstr>'Por meses y años'!Área_de_impresión</vt:lpstr>
      <vt:lpstr>'Por temporadas '!Área_de_impresión</vt:lpstr>
      <vt:lpstr>'Por temporadas y mercados'!Área_de_impresión</vt:lpstr>
    </vt:vector>
  </TitlesOfParts>
  <Company>patronato de turismo de gran canaria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 Ojeda</dc:creator>
  <cp:lastModifiedBy>CASA</cp:lastModifiedBy>
  <cp:lastPrinted>2013-04-24T09:25:21Z</cp:lastPrinted>
  <dcterms:created xsi:type="dcterms:W3CDTF">2006-11-21T12:29:41Z</dcterms:created>
  <dcterms:modified xsi:type="dcterms:W3CDTF">2020-10-28T13:28:24Z</dcterms:modified>
</cp:coreProperties>
</file>