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5200" windowHeight="11880" tabRatio="785" firstSheet="42" activeTab="46"/>
  </bookViews>
  <sheets>
    <sheet name="Indice" sheetId="1" r:id="rId1"/>
    <sheet name="2006" sheetId="2" r:id="rId2"/>
    <sheet name="2007" sheetId="3" r:id="rId3"/>
    <sheet name="2008 " sheetId="4" r:id="rId4"/>
    <sheet name="2009" sheetId="5" r:id="rId5"/>
    <sheet name="2010" sheetId="6" r:id="rId6"/>
    <sheet name="2011" sheetId="7" r:id="rId7"/>
    <sheet name="2012" sheetId="8" r:id="rId8"/>
    <sheet name="2013" sheetId="9" r:id="rId9"/>
    <sheet name="2014" sheetId="10" r:id="rId10"/>
    <sheet name="2015" sheetId="11" r:id="rId11"/>
    <sheet name="2016" sheetId="12" r:id="rId12"/>
    <sheet name="2017" sheetId="13" r:id="rId13"/>
    <sheet name="2018" sheetId="14" r:id="rId14"/>
    <sheet name="2019" sheetId="15" r:id="rId15"/>
    <sheet name="2020" sheetId="16" r:id="rId16"/>
    <sheet name="Acumulado 2010" sheetId="17" r:id="rId17"/>
    <sheet name="Acumulado 2011" sheetId="18" r:id="rId18"/>
    <sheet name="Acumulado 2012" sheetId="19" r:id="rId19"/>
    <sheet name="Acumulado 2013" sheetId="20" r:id="rId20"/>
    <sheet name="Acumulado 2014" sheetId="21" r:id="rId21"/>
    <sheet name="Acumulado 2015" sheetId="22" r:id="rId22"/>
    <sheet name="Acumulado 2016" sheetId="23" r:id="rId23"/>
    <sheet name="Acumulado 2017" sheetId="24" r:id="rId24"/>
    <sheet name="Acumulado 2018" sheetId="25" r:id="rId25"/>
    <sheet name="Acumulado 2019" sheetId="26" r:id="rId26"/>
    <sheet name="Acumulado 2020" sheetId="27" r:id="rId27"/>
    <sheet name="Comparativo meses 2010-2011" sheetId="28" r:id="rId28"/>
    <sheet name="Comparativo meses 2011-2012" sheetId="29" r:id="rId29"/>
    <sheet name="Comparativo meses 2012-2013 " sheetId="30" r:id="rId30"/>
    <sheet name="Comparativo meses 2013-2014" sheetId="31" r:id="rId31"/>
    <sheet name="Comparativo meses 2014-2015" sheetId="32" r:id="rId32"/>
    <sheet name="Comparativo meses 2015-2016" sheetId="33" r:id="rId33"/>
    <sheet name="Comparativo meses 2016-2017" sheetId="34" r:id="rId34"/>
    <sheet name="Comparativo meses 2017-2018" sheetId="35" r:id="rId35"/>
    <sheet name="Comparativo meses 2018-2019" sheetId="36" r:id="rId36"/>
    <sheet name="Comparativo meses 2019-2020" sheetId="37" r:id="rId37"/>
    <sheet name="Comparativo acumulado 2010-2011" sheetId="38" r:id="rId38"/>
    <sheet name="Comparativo acumulado 2011-2012" sheetId="39" r:id="rId39"/>
    <sheet name="Comparativo acumulado2012-2013" sheetId="40" r:id="rId40"/>
    <sheet name="Comparativo acumulado2013-2014" sheetId="41" r:id="rId41"/>
    <sheet name="Comparativo acumulado 2014-2015" sheetId="42" r:id="rId42"/>
    <sheet name="Comparativo acumulado 2015-2016" sheetId="43" r:id="rId43"/>
    <sheet name="Comparativo acumulado 2016-2017" sheetId="44" r:id="rId44"/>
    <sheet name="Comparativo acumulado 2017-2018" sheetId="45" r:id="rId45"/>
    <sheet name="Comparativo acumulado 2018-2019" sheetId="46" r:id="rId46"/>
    <sheet name="Comparativo acumulado 2019-2020" sheetId="47" r:id="rId47"/>
  </sheets>
  <definedNames>
    <definedName name="_xlnm.Print_Area" localSheetId="1">'2006'!$B$1:$H$79</definedName>
    <definedName name="_xlnm.Print_Area" localSheetId="2">'2007'!$A$1:$H$79</definedName>
    <definedName name="_xlnm.Print_Area" localSheetId="3">'2008 '!$B$1:$H$79</definedName>
    <definedName name="_xlnm.Print_Area" localSheetId="4">'2009'!$B$1:$H$79</definedName>
    <definedName name="_xlnm.Print_Area" localSheetId="5">'2010'!$B$1:$H$41</definedName>
    <definedName name="_xlnm.Print_Area" localSheetId="6">'2011'!$B$1:$H$41</definedName>
    <definedName name="_xlnm.Print_Area" localSheetId="7">'2012'!$B$1:$H$41</definedName>
    <definedName name="_xlnm.Print_Area" localSheetId="8">'2013'!$B$1:$H$41</definedName>
    <definedName name="_xlnm.Print_Area" localSheetId="9">'2014'!$B$1:$H$41</definedName>
    <definedName name="_xlnm.Print_Area" localSheetId="10">'2015'!$B$1:$H$41</definedName>
    <definedName name="_xlnm.Print_Area" localSheetId="11">'2016'!$A$1:$H$41</definedName>
    <definedName name="_xlnm.Print_Area" localSheetId="12">'2017'!$A$1:$I$41</definedName>
    <definedName name="_xlnm.Print_Area" localSheetId="13">'2018'!$A$1:$I$41</definedName>
    <definedName name="_xlnm.Print_Area" localSheetId="14">'2019'!$A$1:$I$41</definedName>
    <definedName name="_xlnm.Print_Area" localSheetId="15">'2020'!$A$1:$I$41</definedName>
    <definedName name="_xlnm.Print_Area" localSheetId="16">'Acumulado 2010'!$B$1:$H$41</definedName>
    <definedName name="_xlnm.Print_Area" localSheetId="17">'Acumulado 2011'!$A$1:$G$39</definedName>
    <definedName name="_xlnm.Print_Area" localSheetId="18">'Acumulado 2012'!$A$1:$G$39</definedName>
    <definedName name="_xlnm.Print_Area" localSheetId="19">'Acumulado 2013'!$A$1:$G$39</definedName>
    <definedName name="_xlnm.Print_Area" localSheetId="20">'Acumulado 2014'!$A$1:$G$39</definedName>
    <definedName name="_xlnm.Print_Area" localSheetId="21">'Acumulado 2015'!$A$1:$G$39</definedName>
    <definedName name="_xlnm.Print_Area" localSheetId="22">'Acumulado 2016'!$A$1:$G$39</definedName>
    <definedName name="_xlnm.Print_Area" localSheetId="23">'Acumulado 2017'!$A$1:$H$39</definedName>
    <definedName name="_xlnm.Print_Area" localSheetId="24">'Acumulado 2018'!$A$1:$H$39</definedName>
    <definedName name="_xlnm.Print_Area" localSheetId="25">'Acumulado 2019'!$A$1:$H$39</definedName>
    <definedName name="_xlnm.Print_Area" localSheetId="26">'Acumulado 2020'!$A$1:$H$39</definedName>
    <definedName name="_xlnm.Print_Area" localSheetId="43">'Comparativo acumulado 2016-2017'!$A$1:$H$41</definedName>
    <definedName name="_xlnm.Print_Area" localSheetId="44">'Comparativo acumulado 2017-2018'!$A$1:$H$41</definedName>
    <definedName name="_xlnm.Print_Area" localSheetId="45">'Comparativo acumulado 2018-2019'!$A$1:$H$41</definedName>
    <definedName name="_xlnm.Print_Area" localSheetId="46">'Comparativo acumulado 2019-2020'!$A$1:$H$41</definedName>
    <definedName name="_xlnm.Print_Area" localSheetId="27">'Comparativo meses 2010-2011'!$A$1:$G$41</definedName>
    <definedName name="_xlnm.Print_Area" localSheetId="33">'Comparativo meses 2016-2017'!$A$1:$H$41</definedName>
    <definedName name="_xlnm.Print_Area" localSheetId="34">'Comparativo meses 2017-2018'!$A$1:$H$41</definedName>
    <definedName name="_xlnm.Print_Area" localSheetId="35">'Comparativo meses 2018-2019'!$A$1:$H$41</definedName>
    <definedName name="_xlnm.Print_Area" localSheetId="36">'Comparativo meses 2019-2020'!$A$1:$H$41</definedName>
    <definedName name="_xlnm.Print_Area" localSheetId="0">'Indice'!$B$1:$N$43</definedName>
  </definedNames>
  <calcPr fullCalcOnLoad="1"/>
</workbook>
</file>

<file path=xl/sharedStrings.xml><?xml version="1.0" encoding="utf-8"?>
<sst xmlns="http://schemas.openxmlformats.org/spreadsheetml/2006/main" count="2025" uniqueCount="107">
  <si>
    <t>Canarias</t>
  </si>
  <si>
    <t>Lanzarote</t>
  </si>
  <si>
    <t>Fuerteventura</t>
  </si>
  <si>
    <t>Gran Canaria</t>
  </si>
  <si>
    <t>Tenerife</t>
  </si>
  <si>
    <t>La Palma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</si>
  <si>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</si>
  <si>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</si>
  <si>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</si>
  <si>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</si>
  <si>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</si>
  <si>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</si>
  <si>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</si>
  <si>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</si>
  <si>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</si>
  <si>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</si>
  <si>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</si>
  <si>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</si>
  <si>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TURISTAS</t>
  </si>
  <si>
    <t xml:space="preserve">Españoles </t>
  </si>
  <si>
    <t>Ext. en vuelos nac.</t>
  </si>
  <si>
    <t>Extranjeros</t>
  </si>
  <si>
    <t xml:space="preserve">TOTAL   </t>
  </si>
  <si>
    <t xml:space="preserve">Indice </t>
  </si>
  <si>
    <t>c</t>
  </si>
  <si>
    <t xml:space="preserve">Tablas  </t>
  </si>
  <si>
    <t>Año 2006</t>
  </si>
  <si>
    <t>Año 2007</t>
  </si>
  <si>
    <t>Año 2008</t>
  </si>
  <si>
    <t>Año 2009</t>
  </si>
  <si>
    <t>Año 2010</t>
  </si>
  <si>
    <t xml:space="preserve"> Acumulado 2010</t>
  </si>
  <si>
    <t>Enero-Febrero</t>
  </si>
  <si>
    <t>Enero-Marzo</t>
  </si>
  <si>
    <t>Enero-Abril</t>
  </si>
  <si>
    <t>Enero-Mayo</t>
  </si>
  <si>
    <t>Enero-Junio</t>
  </si>
  <si>
    <t>Enero-julio</t>
  </si>
  <si>
    <t>Enero-agosto</t>
  </si>
  <si>
    <t>Enero-septiembre</t>
  </si>
  <si>
    <t>Enero-octubre</t>
  </si>
  <si>
    <t>Enero-noviembre</t>
  </si>
  <si>
    <t>Enero-diciembre</t>
  </si>
  <si>
    <t>Pasajeros llegados a Gran Canaria y Canarias, por meses.</t>
  </si>
  <si>
    <t>Acumulado 2010</t>
  </si>
  <si>
    <t>PASAJEROS POR MESES EN GRAN CANARIA Y CANARIAS</t>
  </si>
  <si>
    <t>PASAJEROS EXTRANJEROS POR MESES EN GRAN CANARIA Y CANARIAS</t>
  </si>
  <si>
    <t xml:space="preserve"> Acumulado 2011</t>
  </si>
  <si>
    <t>Comparativo por meses 2010-2011</t>
  </si>
  <si>
    <t>Comparativo acumulado 2010-2011</t>
  </si>
  <si>
    <t>Acumulado 2011</t>
  </si>
  <si>
    <t>Comparativo meses 2010-2011</t>
  </si>
  <si>
    <t>Año 2011</t>
  </si>
  <si>
    <t xml:space="preserve">NOTA: Este fichero recoge datos de AENA (pasajeros llegados en vuelos provenientes del extranjero) </t>
  </si>
  <si>
    <t>FUENTE: AENA</t>
  </si>
  <si>
    <t>Año 2012</t>
  </si>
  <si>
    <t xml:space="preserve"> Acumulado 2012</t>
  </si>
  <si>
    <t>Acumulado 2012</t>
  </si>
  <si>
    <t>Comparativo por meses 2011-2012</t>
  </si>
  <si>
    <t>Comparativo acumulado 2011-2012</t>
  </si>
  <si>
    <t>Comparativo meses 2011-2012</t>
  </si>
  <si>
    <t>Año 2013</t>
  </si>
  <si>
    <t>Acumulado 2013</t>
  </si>
  <si>
    <t>Comparativo por meses 2012-2013</t>
  </si>
  <si>
    <t>Comparativo acumulado 2012-2013</t>
  </si>
  <si>
    <t>Comparativo meses 2012-2013</t>
  </si>
  <si>
    <t>TOTAL AÑO</t>
  </si>
  <si>
    <t>Año 2014</t>
  </si>
  <si>
    <t>Acumulado 2014</t>
  </si>
  <si>
    <t>Comparativo acumulado 2013-2014</t>
  </si>
  <si>
    <t>Comparativo meses 2013-2014</t>
  </si>
  <si>
    <t>Año 2015</t>
  </si>
  <si>
    <t>Comparativo por meses 2014-2015</t>
  </si>
  <si>
    <t>Acumulado 2015</t>
  </si>
  <si>
    <t>Comparativo acumulado 2014-2015</t>
  </si>
  <si>
    <t>Comparativo por meses 2013-2014</t>
  </si>
  <si>
    <t>Comparativo meses 2014-2015</t>
  </si>
  <si>
    <t>Año 2016</t>
  </si>
  <si>
    <t>Acumulado 2016</t>
  </si>
  <si>
    <t>Comparativo meses 2015-2016</t>
  </si>
  <si>
    <t>Comparativo por meses 2015-2016</t>
  </si>
  <si>
    <t>Comparativo acumulado 2015-2016</t>
  </si>
  <si>
    <t>Año 2017</t>
  </si>
  <si>
    <t>Acumulado 2017</t>
  </si>
  <si>
    <t>Comparativo meses 2016-2017</t>
  </si>
  <si>
    <t xml:space="preserve">                          </t>
  </si>
  <si>
    <t>Comparativo por meses 2016-2017</t>
  </si>
  <si>
    <t>Comparativo acumulado 2016-2017</t>
  </si>
  <si>
    <t>Comparativo acumulado 2016/2017</t>
  </si>
  <si>
    <t>Año 2018</t>
  </si>
  <si>
    <t>Acumulado 2018</t>
  </si>
  <si>
    <t>Comparativo meses 2017-2018</t>
  </si>
  <si>
    <t>Comparativo acumulado 2017-2018</t>
  </si>
  <si>
    <t>Comparativo por meses 2017-2018</t>
  </si>
  <si>
    <t>Comparativo acumulado 2017/2018</t>
  </si>
  <si>
    <t>Año 2019</t>
  </si>
  <si>
    <t>Acumulado 2019</t>
  </si>
  <si>
    <t>Comparativo meses 2018-2019</t>
  </si>
  <si>
    <t>Comparativo por meses 2018-2019</t>
  </si>
  <si>
    <t>Comparativo acumulado 2018/2019</t>
  </si>
  <si>
    <t>Comparativo acumulado 2018-2019</t>
  </si>
  <si>
    <t>2006-2020</t>
  </si>
  <si>
    <t>Año 2020</t>
  </si>
  <si>
    <t>Acumulado 2020</t>
  </si>
  <si>
    <t>Comparativo por meses 2019-2020</t>
  </si>
  <si>
    <t>Comparativo acumulado 2019-2020</t>
  </si>
  <si>
    <t>Comparativo meses 2019-2020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</si>
</sst>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%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#,##0.0%"/>
    <numFmt numFmtId="188" formatCode="#,##0.00%"/>
    <numFmt numFmtId="189" formatCode="_([$€-2]* #,##0.00_);_([$€-2]* \(#,##0.00\);_([$€-2]* &quot;-&quot;??_)"/>
    <numFmt numFmtId="190" formatCode="[$-C0A]dddd\,\ dd&quot; de &quot;mmmm&quot; de &quot;yyyy"/>
    <numFmt numFmtId="191" formatCode="0.0"/>
    <numFmt numFmtId="192" formatCode="_-* #,##0\ _€_-;\-* #,##0\ _€_-;_-* &quot;-&quot;??\ _€_-;_-@_-"/>
    <numFmt numFmtId="193" formatCode="#,##0.0"/>
    <numFmt numFmtId="194" formatCode="#,##0.000"/>
    <numFmt numFmtId="195" formatCode="#,##0.0000"/>
  </numFmts>
  <fonts count="93">
    <font>
      <sz val="10"/>
      <name val="Arial"/>
      <family val="0"/>
    </font>
    <font>
      <sz val="8"/>
      <color indexed="8"/>
      <name val="Verdana"/>
      <family val="2"/>
    </font>
    <font>
      <b/>
      <sz val="10"/>
      <color indexed="9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7"/>
      <color indexed="63"/>
      <name val="Arial"/>
      <family val="2"/>
    </font>
    <font>
      <b/>
      <sz val="8"/>
      <color indexed="9"/>
      <name val="Verdana"/>
      <family val="2"/>
    </font>
    <font>
      <b/>
      <sz val="8"/>
      <color indexed="8"/>
      <name val="Verdana"/>
      <family val="2"/>
    </font>
    <font>
      <sz val="10"/>
      <name val="Optima"/>
      <family val="2"/>
    </font>
    <font>
      <sz val="10"/>
      <name val="Verdana"/>
      <family val="2"/>
    </font>
    <font>
      <b/>
      <sz val="16"/>
      <color indexed="12"/>
      <name val="Optima"/>
      <family val="2"/>
    </font>
    <font>
      <b/>
      <sz val="16"/>
      <name val="Optima"/>
      <family val="2"/>
    </font>
    <font>
      <sz val="16"/>
      <name val="Optima"/>
      <family val="2"/>
    </font>
    <font>
      <b/>
      <sz val="15"/>
      <color indexed="12"/>
      <name val="Optima"/>
      <family val="2"/>
    </font>
    <font>
      <b/>
      <sz val="11"/>
      <color indexed="63"/>
      <name val="Optima"/>
      <family val="2"/>
    </font>
    <font>
      <b/>
      <sz val="11"/>
      <name val="Optima"/>
      <family val="2"/>
    </font>
    <font>
      <sz val="11"/>
      <name val="Optima"/>
      <family val="2"/>
    </font>
    <font>
      <sz val="11"/>
      <color indexed="8"/>
      <name val="Optima"/>
      <family val="2"/>
    </font>
    <font>
      <sz val="12"/>
      <name val="Optima"/>
      <family val="2"/>
    </font>
    <font>
      <b/>
      <sz val="11"/>
      <color indexed="12"/>
      <name val="Optima"/>
      <family val="2"/>
    </font>
    <font>
      <b/>
      <sz val="12"/>
      <color indexed="12"/>
      <name val="Optima"/>
      <family val="2"/>
    </font>
    <font>
      <sz val="10"/>
      <color indexed="23"/>
      <name val="Optima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Optima"/>
      <family val="2"/>
    </font>
    <font>
      <b/>
      <sz val="9"/>
      <name val="Optima"/>
      <family val="2"/>
    </font>
    <font>
      <u val="single"/>
      <sz val="10"/>
      <name val="Optima"/>
      <family val="2"/>
    </font>
    <font>
      <u val="single"/>
      <sz val="15"/>
      <name val="Optima"/>
      <family val="2"/>
    </font>
    <font>
      <u val="single"/>
      <sz val="11"/>
      <name val="Optima"/>
      <family val="2"/>
    </font>
    <font>
      <b/>
      <u val="single"/>
      <sz val="15"/>
      <name val="Optima"/>
      <family val="2"/>
    </font>
    <font>
      <i/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14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9"/>
      <name val="Verdana"/>
      <family val="2"/>
    </font>
    <font>
      <sz val="10.5"/>
      <name val="Consolas"/>
      <family val="3"/>
    </font>
    <font>
      <b/>
      <sz val="16"/>
      <color indexed="12"/>
      <name val="Arial"/>
      <family val="2"/>
    </font>
    <font>
      <b/>
      <sz val="16"/>
      <color indexed="48"/>
      <name val="Optima"/>
      <family val="0"/>
    </font>
    <font>
      <b/>
      <sz val="12"/>
      <color indexed="48"/>
      <name val="Optima"/>
      <family val="0"/>
    </font>
    <font>
      <b/>
      <sz val="14"/>
      <color indexed="48"/>
      <name val="Optima"/>
      <family val="0"/>
    </font>
    <font>
      <b/>
      <sz val="13"/>
      <color indexed="48"/>
      <name val="Optima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9.35"/>
      <color indexed="49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23"/>
      <name val="Optima"/>
      <family val="0"/>
    </font>
    <font>
      <b/>
      <u val="single"/>
      <sz val="12"/>
      <color indexed="23"/>
      <name val="Optima"/>
      <family val="0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6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35"/>
      <color rgb="FF3399CC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000000"/>
      <name val="Calibri"/>
      <family val="2"/>
    </font>
    <font>
      <b/>
      <sz val="12"/>
      <color theme="0" tint="-0.4999699890613556"/>
      <name val="Optima"/>
      <family val="0"/>
    </font>
    <font>
      <b/>
      <u val="single"/>
      <sz val="12"/>
      <color theme="0" tint="-0.4999699890613556"/>
      <name val="Optima"/>
      <family val="0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Optima"/>
      <family val="0"/>
    </font>
    <font>
      <b/>
      <sz val="16"/>
      <color rgb="FF3366FF"/>
      <name val="Optima"/>
      <family val="0"/>
    </font>
    <font>
      <b/>
      <sz val="16"/>
      <color rgb="FF3366FF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theme="4"/>
      </bottom>
    </border>
    <border>
      <left>
        <color indexed="63"/>
      </left>
      <right>
        <color indexed="63"/>
      </right>
      <top style="thin">
        <color theme="4"/>
      </top>
      <bottom style="thin">
        <color indexed="12"/>
      </bottom>
    </border>
    <border>
      <left>
        <color indexed="63"/>
      </left>
      <right>
        <color indexed="63"/>
      </right>
      <top style="thin">
        <color theme="4"/>
      </top>
      <bottom>
        <color indexed="63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rgb="FF0000FF"/>
      </top>
      <bottom style="thin">
        <color rgb="FF4F81BD"/>
      </bottom>
    </border>
    <border>
      <left>
        <color indexed="63"/>
      </left>
      <right>
        <color indexed="63"/>
      </right>
      <top style="thin">
        <color rgb="FF0000FF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0" applyNumberFormat="0" applyBorder="0" applyAlignment="0" applyProtection="0"/>
    <xf numFmtId="0" fontId="70" fillId="21" borderId="1" applyNumberFormat="0" applyAlignment="0" applyProtection="0"/>
    <xf numFmtId="0" fontId="71" fillId="22" borderId="2" applyNumberFormat="0" applyAlignment="0" applyProtection="0"/>
    <xf numFmtId="0" fontId="72" fillId="0" borderId="3" applyNumberFormat="0" applyFill="0" applyAlignment="0" applyProtection="0"/>
    <xf numFmtId="0" fontId="73" fillId="0" borderId="0" applyNumberFormat="0" applyFill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74" fillId="29" borderId="1" applyNumberFormat="0" applyAlignment="0" applyProtection="0"/>
    <xf numFmtId="0" fontId="3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0" fillId="32" borderId="4" applyNumberFormat="0" applyFont="0" applyAlignment="0" applyProtection="0"/>
    <xf numFmtId="0" fontId="67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22" fillId="0" borderId="0" applyFill="0" applyBorder="0" applyProtection="0">
      <alignment horizontal="center" vertical="center" wrapText="1"/>
    </xf>
    <xf numFmtId="0" fontId="78" fillId="21" borderId="5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73" fillId="0" borderId="8" applyNumberFormat="0" applyFill="0" applyAlignment="0" applyProtection="0"/>
    <xf numFmtId="0" fontId="84" fillId="0" borderId="9" applyNumberFormat="0" applyFill="0" applyAlignment="0" applyProtection="0"/>
  </cellStyleXfs>
  <cellXfs count="199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3" fontId="0" fillId="33" borderId="0" xfId="0" applyNumberFormat="1" applyFill="1" applyBorder="1" applyAlignment="1">
      <alignment/>
    </xf>
    <xf numFmtId="0" fontId="2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 wrapText="1"/>
    </xf>
    <xf numFmtId="3" fontId="1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9" fillId="33" borderId="0" xfId="61" applyFill="1">
      <alignment/>
      <protection/>
    </xf>
    <xf numFmtId="0" fontId="11" fillId="33" borderId="0" xfId="0" applyFont="1" applyFill="1" applyAlignment="1">
      <alignment horizontal="left" vertical="top"/>
    </xf>
    <xf numFmtId="0" fontId="9" fillId="33" borderId="0" xfId="0" applyFont="1" applyFill="1" applyAlignment="1">
      <alignment/>
    </xf>
    <xf numFmtId="0" fontId="12" fillId="33" borderId="0" xfId="0" applyFont="1" applyFill="1" applyBorder="1" applyAlignment="1">
      <alignment horizontal="left"/>
    </xf>
    <xf numFmtId="10" fontId="12" fillId="33" borderId="0" xfId="65" applyNumberFormat="1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13" fillId="33" borderId="10" xfId="0" applyFont="1" applyFill="1" applyBorder="1" applyAlignment="1">
      <alignment/>
    </xf>
    <xf numFmtId="0" fontId="8" fillId="33" borderId="0" xfId="0" applyFont="1" applyFill="1" applyAlignment="1">
      <alignment/>
    </xf>
    <xf numFmtId="3" fontId="8" fillId="33" borderId="0" xfId="0" applyNumberFormat="1" applyFont="1" applyFill="1" applyAlignment="1">
      <alignment/>
    </xf>
    <xf numFmtId="0" fontId="14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3" fontId="17" fillId="33" borderId="0" xfId="0" applyNumberFormat="1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3" fontId="16" fillId="33" borderId="0" xfId="0" applyNumberFormat="1" applyFont="1" applyFill="1" applyBorder="1" applyAlignment="1">
      <alignment horizontal="center"/>
    </xf>
    <xf numFmtId="0" fontId="13" fillId="33" borderId="0" xfId="0" applyFont="1" applyFill="1" applyBorder="1" applyAlignment="1">
      <alignment/>
    </xf>
    <xf numFmtId="3" fontId="15" fillId="33" borderId="10" xfId="0" applyNumberFormat="1" applyFont="1" applyFill="1" applyBorder="1" applyAlignment="1">
      <alignment horizontal="center"/>
    </xf>
    <xf numFmtId="3" fontId="20" fillId="33" borderId="10" xfId="0" applyNumberFormat="1" applyFont="1" applyFill="1" applyBorder="1" applyAlignment="1">
      <alignment horizontal="center"/>
    </xf>
    <xf numFmtId="0" fontId="19" fillId="34" borderId="0" xfId="0" applyFont="1" applyFill="1" applyBorder="1" applyAlignment="1">
      <alignment/>
    </xf>
    <xf numFmtId="0" fontId="20" fillId="34" borderId="0" xfId="0" applyFont="1" applyFill="1" applyBorder="1" applyAlignment="1">
      <alignment horizontal="center"/>
    </xf>
    <xf numFmtId="0" fontId="18" fillId="34" borderId="0" xfId="0" applyFont="1" applyFill="1" applyBorder="1" applyAlignment="1">
      <alignment/>
    </xf>
    <xf numFmtId="3" fontId="16" fillId="34" borderId="0" xfId="0" applyNumberFormat="1" applyFont="1" applyFill="1" applyBorder="1" applyAlignment="1">
      <alignment horizontal="center"/>
    </xf>
    <xf numFmtId="0" fontId="15" fillId="34" borderId="0" xfId="0" applyFont="1" applyFill="1" applyBorder="1" applyAlignment="1">
      <alignment/>
    </xf>
    <xf numFmtId="0" fontId="7" fillId="33" borderId="0" xfId="0" applyFont="1" applyFill="1" applyAlignment="1">
      <alignment horizontal="center" wrapText="1"/>
    </xf>
    <xf numFmtId="3" fontId="7" fillId="33" borderId="0" xfId="0" applyNumberFormat="1" applyFont="1" applyFill="1" applyAlignment="1">
      <alignment horizontal="center"/>
    </xf>
    <xf numFmtId="10" fontId="1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center" wrapText="1"/>
    </xf>
    <xf numFmtId="0" fontId="7" fillId="33" borderId="0" xfId="0" applyFont="1" applyFill="1" applyAlignment="1">
      <alignment/>
    </xf>
    <xf numFmtId="10" fontId="16" fillId="33" borderId="0" xfId="65" applyNumberFormat="1" applyFont="1" applyFill="1" applyBorder="1" applyAlignment="1">
      <alignment horizontal="center"/>
    </xf>
    <xf numFmtId="0" fontId="21" fillId="33" borderId="0" xfId="0" applyFont="1" applyFill="1" applyAlignment="1">
      <alignment/>
    </xf>
    <xf numFmtId="0" fontId="8" fillId="33" borderId="0" xfId="62" applyFont="1" applyFill="1" applyAlignment="1">
      <alignment/>
    </xf>
    <xf numFmtId="0" fontId="8" fillId="33" borderId="0" xfId="62" applyFont="1" applyFill="1" applyBorder="1" applyAlignment="1">
      <alignment/>
    </xf>
    <xf numFmtId="0" fontId="8" fillId="33" borderId="0" xfId="61" applyFont="1" applyFill="1" applyBorder="1">
      <alignment/>
      <protection/>
    </xf>
    <xf numFmtId="0" fontId="8" fillId="33" borderId="0" xfId="61" applyFont="1" applyFill="1">
      <alignment/>
      <protection/>
    </xf>
    <xf numFmtId="0" fontId="13" fillId="33" borderId="0" xfId="62" applyFont="1" applyFill="1" applyBorder="1" applyAlignment="1">
      <alignment/>
    </xf>
    <xf numFmtId="0" fontId="11" fillId="33" borderId="0" xfId="62" applyFont="1" applyFill="1" applyBorder="1" applyAlignment="1">
      <alignment horizontal="left" vertical="top"/>
    </xf>
    <xf numFmtId="10" fontId="12" fillId="33" borderId="0" xfId="69" applyNumberFormat="1" applyFont="1" applyFill="1" applyBorder="1" applyAlignment="1">
      <alignment horizontal="right"/>
    </xf>
    <xf numFmtId="0" fontId="15" fillId="33" borderId="0" xfId="62" applyFont="1" applyFill="1" applyBorder="1" applyAlignment="1">
      <alignment/>
    </xf>
    <xf numFmtId="0" fontId="16" fillId="33" borderId="0" xfId="62" applyFont="1" applyFill="1" applyBorder="1" applyAlignment="1">
      <alignment/>
    </xf>
    <xf numFmtId="4" fontId="16" fillId="35" borderId="0" xfId="62" applyNumberFormat="1" applyFont="1" applyFill="1" applyBorder="1" applyAlignment="1">
      <alignment wrapText="1"/>
    </xf>
    <xf numFmtId="3" fontId="15" fillId="35" borderId="0" xfId="62" applyNumberFormat="1" applyFont="1" applyFill="1" applyBorder="1" applyAlignment="1">
      <alignment wrapText="1"/>
    </xf>
    <xf numFmtId="4" fontId="16" fillId="35" borderId="0" xfId="62" applyNumberFormat="1" applyFont="1" applyFill="1" applyBorder="1" applyAlignment="1">
      <alignment horizontal="right" vertical="center" wrapText="1"/>
    </xf>
    <xf numFmtId="4" fontId="16" fillId="35" borderId="0" xfId="62" applyNumberFormat="1" applyFont="1" applyFill="1" applyBorder="1" applyAlignment="1">
      <alignment vertical="center" wrapText="1"/>
    </xf>
    <xf numFmtId="0" fontId="16" fillId="33" borderId="0" xfId="62" applyFont="1" applyFill="1" applyBorder="1" applyAlignment="1">
      <alignment/>
    </xf>
    <xf numFmtId="3" fontId="16" fillId="35" borderId="0" xfId="62" applyNumberFormat="1" applyFont="1" applyFill="1" applyBorder="1" applyAlignment="1">
      <alignment horizontal="left" vertical="top" wrapText="1"/>
    </xf>
    <xf numFmtId="0" fontId="15" fillId="33" borderId="0" xfId="62" applyFont="1" applyFill="1" applyBorder="1" applyAlignment="1">
      <alignment/>
    </xf>
    <xf numFmtId="4" fontId="15" fillId="35" borderId="0" xfId="62" applyNumberFormat="1" applyFont="1" applyFill="1" applyBorder="1" applyAlignment="1">
      <alignment vertical="center" wrapText="1"/>
    </xf>
    <xf numFmtId="4" fontId="15" fillId="33" borderId="0" xfId="62" applyNumberFormat="1" applyFont="1" applyFill="1" applyBorder="1" applyAlignment="1">
      <alignment/>
    </xf>
    <xf numFmtId="4" fontId="15" fillId="35" borderId="0" xfId="62" applyNumberFormat="1" applyFont="1" applyFill="1" applyBorder="1" applyAlignment="1">
      <alignment horizontal="right" vertical="center" wrapText="1"/>
    </xf>
    <xf numFmtId="4" fontId="24" fillId="35" borderId="0" xfId="62" applyNumberFormat="1" applyFont="1" applyFill="1" applyBorder="1" applyAlignment="1">
      <alignment horizontal="right" vertical="center" wrapText="1"/>
    </xf>
    <xf numFmtId="0" fontId="21" fillId="33" borderId="0" xfId="62" applyFont="1" applyFill="1" applyAlignment="1">
      <alignment/>
    </xf>
    <xf numFmtId="3" fontId="24" fillId="35" borderId="0" xfId="62" applyNumberFormat="1" applyFont="1" applyFill="1" applyBorder="1" applyAlignment="1">
      <alignment horizontal="left" vertical="top" wrapText="1"/>
    </xf>
    <xf numFmtId="4" fontId="25" fillId="35" borderId="0" xfId="62" applyNumberFormat="1" applyFont="1" applyFill="1" applyBorder="1" applyAlignment="1">
      <alignment horizontal="right" vertical="center" wrapText="1"/>
    </xf>
    <xf numFmtId="0" fontId="26" fillId="33" borderId="0" xfId="62" applyFont="1" applyFill="1" applyAlignment="1">
      <alignment/>
    </xf>
    <xf numFmtId="0" fontId="26" fillId="33" borderId="0" xfId="62" applyFont="1" applyFill="1" applyBorder="1" applyAlignment="1">
      <alignment/>
    </xf>
    <xf numFmtId="0" fontId="26" fillId="33" borderId="0" xfId="61" applyFont="1" applyFill="1">
      <alignment/>
      <protection/>
    </xf>
    <xf numFmtId="0" fontId="26" fillId="33" borderId="10" xfId="62" applyFont="1" applyFill="1" applyBorder="1" applyAlignment="1">
      <alignment/>
    </xf>
    <xf numFmtId="0" fontId="27" fillId="33" borderId="0" xfId="62" applyFont="1" applyFill="1" applyBorder="1" applyAlignment="1">
      <alignment/>
    </xf>
    <xf numFmtId="0" fontId="28" fillId="33" borderId="0" xfId="62" applyFont="1" applyFill="1" applyBorder="1" applyAlignment="1">
      <alignment/>
    </xf>
    <xf numFmtId="0" fontId="29" fillId="33" borderId="0" xfId="62" applyFont="1" applyFill="1" applyBorder="1" applyAlignment="1">
      <alignment horizontal="left"/>
    </xf>
    <xf numFmtId="0" fontId="28" fillId="33" borderId="0" xfId="62" applyFont="1" applyFill="1" applyBorder="1" applyAlignment="1">
      <alignment/>
    </xf>
    <xf numFmtId="4" fontId="27" fillId="35" borderId="0" xfId="62" applyNumberFormat="1" applyFont="1" applyFill="1" applyBorder="1" applyAlignment="1">
      <alignment vertical="center" wrapText="1"/>
    </xf>
    <xf numFmtId="4" fontId="28" fillId="35" borderId="0" xfId="62" applyNumberFormat="1" applyFont="1" applyFill="1" applyBorder="1" applyAlignment="1">
      <alignment horizontal="right" vertical="center" wrapText="1"/>
    </xf>
    <xf numFmtId="4" fontId="28" fillId="35" borderId="0" xfId="62" applyNumberFormat="1" applyFont="1" applyFill="1" applyBorder="1" applyAlignment="1">
      <alignment vertical="center" wrapText="1"/>
    </xf>
    <xf numFmtId="0" fontId="10" fillId="33" borderId="0" xfId="62" applyFont="1" applyFill="1" applyBorder="1" applyAlignment="1">
      <alignment horizontal="left"/>
    </xf>
    <xf numFmtId="0" fontId="13" fillId="36" borderId="10" xfId="0" applyFont="1" applyFill="1" applyBorder="1" applyAlignment="1">
      <alignment horizontal="center"/>
    </xf>
    <xf numFmtId="3" fontId="12" fillId="33" borderId="0" xfId="0" applyNumberFormat="1" applyFont="1" applyFill="1" applyAlignment="1">
      <alignment horizontal="right"/>
    </xf>
    <xf numFmtId="192" fontId="0" fillId="33" borderId="0" xfId="50" applyNumberFormat="1" applyFont="1" applyFill="1" applyBorder="1" applyAlignment="1">
      <alignment/>
    </xf>
    <xf numFmtId="0" fontId="6" fillId="37" borderId="0" xfId="0" applyFont="1" applyFill="1" applyBorder="1" applyAlignment="1">
      <alignment horizontal="center" wrapText="1"/>
    </xf>
    <xf numFmtId="0" fontId="8" fillId="33" borderId="0" xfId="0" applyFont="1" applyFill="1" applyBorder="1" applyAlignment="1">
      <alignment/>
    </xf>
    <xf numFmtId="0" fontId="7" fillId="38" borderId="0" xfId="0" applyFont="1" applyFill="1" applyBorder="1" applyAlignment="1">
      <alignment/>
    </xf>
    <xf numFmtId="3" fontId="1" fillId="39" borderId="0" xfId="0" applyNumberFormat="1" applyFont="1" applyFill="1" applyBorder="1" applyAlignment="1">
      <alignment horizontal="center"/>
    </xf>
    <xf numFmtId="3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10" fontId="1" fillId="39" borderId="0" xfId="0" applyNumberFormat="1" applyFont="1" applyFill="1" applyBorder="1" applyAlignment="1">
      <alignment horizontal="center"/>
    </xf>
    <xf numFmtId="10" fontId="1" fillId="33" borderId="0" xfId="0" applyNumberFormat="1" applyFont="1" applyFill="1" applyBorder="1" applyAlignment="1">
      <alignment horizontal="center"/>
    </xf>
    <xf numFmtId="0" fontId="3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16" fontId="0" fillId="33" borderId="0" xfId="0" applyNumberFormat="1" applyFont="1" applyFill="1" applyAlignment="1">
      <alignment/>
    </xf>
    <xf numFmtId="3" fontId="33" fillId="39" borderId="0" xfId="0" applyNumberFormat="1" applyFont="1" applyFill="1" applyBorder="1" applyAlignment="1">
      <alignment horizontal="center"/>
    </xf>
    <xf numFmtId="3" fontId="18" fillId="34" borderId="0" xfId="0" applyNumberFormat="1" applyFont="1" applyFill="1" applyBorder="1" applyAlignment="1">
      <alignment/>
    </xf>
    <xf numFmtId="10" fontId="8" fillId="33" borderId="0" xfId="65" applyNumberFormat="1" applyFont="1" applyFill="1" applyAlignment="1">
      <alignment/>
    </xf>
    <xf numFmtId="0" fontId="6" fillId="33" borderId="0" xfId="0" applyFont="1" applyFill="1" applyAlignment="1">
      <alignment horizontal="center" wrapText="1"/>
    </xf>
    <xf numFmtId="0" fontId="7" fillId="33" borderId="0" xfId="0" applyFont="1" applyFill="1" applyAlignment="1">
      <alignment horizontal="center" wrapText="1"/>
    </xf>
    <xf numFmtId="0" fontId="7" fillId="33" borderId="0" xfId="0" applyFont="1" applyFill="1" applyAlignment="1">
      <alignment/>
    </xf>
    <xf numFmtId="3" fontId="7" fillId="33" borderId="0" xfId="0" applyNumberFormat="1" applyFont="1" applyFill="1" applyAlignment="1">
      <alignment horizontal="center"/>
    </xf>
    <xf numFmtId="3" fontId="34" fillId="33" borderId="0" xfId="0" applyNumberFormat="1" applyFont="1" applyFill="1" applyAlignment="1">
      <alignment horizontal="center"/>
    </xf>
    <xf numFmtId="10" fontId="34" fillId="33" borderId="0" xfId="0" applyNumberFormat="1" applyFont="1" applyFill="1" applyAlignment="1">
      <alignment horizontal="center"/>
    </xf>
    <xf numFmtId="3" fontId="1" fillId="33" borderId="0" xfId="0" applyNumberFormat="1" applyFont="1" applyFill="1" applyAlignment="1">
      <alignment horizontal="center"/>
    </xf>
    <xf numFmtId="10" fontId="1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center" wrapText="1"/>
    </xf>
    <xf numFmtId="0" fontId="31" fillId="33" borderId="0" xfId="0" applyFont="1" applyFill="1" applyAlignment="1">
      <alignment horizontal="center" vertical="center" wrapText="1"/>
    </xf>
    <xf numFmtId="0" fontId="31" fillId="33" borderId="0" xfId="0" applyFont="1" applyFill="1" applyAlignment="1">
      <alignment vertical="center" wrapText="1"/>
    </xf>
    <xf numFmtId="0" fontId="31" fillId="33" borderId="0" xfId="0" applyFont="1" applyFill="1" applyAlignment="1">
      <alignment horizontal="right" vertical="center"/>
    </xf>
    <xf numFmtId="0" fontId="32" fillId="33" borderId="0" xfId="0" applyFont="1" applyFill="1" applyAlignment="1">
      <alignment horizontal="right" vertical="center"/>
    </xf>
    <xf numFmtId="0" fontId="6" fillId="33" borderId="0" xfId="0" applyFont="1" applyFill="1" applyAlignment="1">
      <alignment wrapText="1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wrapText="1"/>
    </xf>
    <xf numFmtId="3" fontId="27" fillId="35" borderId="0" xfId="62" applyNumberFormat="1" applyFont="1" applyFill="1" applyBorder="1" applyAlignment="1">
      <alignment vertical="top" wrapText="1"/>
    </xf>
    <xf numFmtId="0" fontId="20" fillId="33" borderId="0" xfId="62" applyFont="1" applyFill="1" applyBorder="1" applyAlignment="1">
      <alignment horizontal="left"/>
    </xf>
    <xf numFmtId="10" fontId="17" fillId="33" borderId="0" xfId="0" applyNumberFormat="1" applyFont="1" applyFill="1" applyBorder="1" applyAlignment="1">
      <alignment horizontal="center"/>
    </xf>
    <xf numFmtId="0" fontId="8" fillId="40" borderId="0" xfId="0" applyFont="1" applyFill="1" applyAlignment="1">
      <alignment/>
    </xf>
    <xf numFmtId="3" fontId="8" fillId="40" borderId="0" xfId="0" applyNumberFormat="1" applyFont="1" applyFill="1" applyAlignment="1">
      <alignment/>
    </xf>
    <xf numFmtId="0" fontId="6" fillId="40" borderId="0" xfId="0" applyFont="1" applyFill="1" applyAlignment="1">
      <alignment vertical="center"/>
    </xf>
    <xf numFmtId="0" fontId="32" fillId="40" borderId="0" xfId="0" applyFont="1" applyFill="1" applyAlignment="1">
      <alignment horizontal="right" vertical="center"/>
    </xf>
    <xf numFmtId="0" fontId="36" fillId="40" borderId="0" xfId="0" applyFont="1" applyFill="1" applyAlignment="1">
      <alignment/>
    </xf>
    <xf numFmtId="17" fontId="36" fillId="40" borderId="0" xfId="0" applyNumberFormat="1" applyFont="1" applyFill="1" applyAlignment="1">
      <alignment/>
    </xf>
    <xf numFmtId="0" fontId="0" fillId="40" borderId="0" xfId="0" applyFill="1" applyAlignment="1">
      <alignment/>
    </xf>
    <xf numFmtId="3" fontId="36" fillId="40" borderId="0" xfId="0" applyNumberFormat="1" applyFont="1" applyFill="1" applyAlignment="1">
      <alignment/>
    </xf>
    <xf numFmtId="10" fontId="36" fillId="40" borderId="0" xfId="0" applyNumberFormat="1" applyFont="1" applyFill="1" applyAlignment="1">
      <alignment/>
    </xf>
    <xf numFmtId="0" fontId="7" fillId="40" borderId="0" xfId="0" applyFont="1" applyFill="1" applyAlignment="1">
      <alignment horizontal="center" wrapText="1"/>
    </xf>
    <xf numFmtId="3" fontId="7" fillId="40" borderId="0" xfId="0" applyNumberFormat="1" applyFont="1" applyFill="1" applyAlignment="1">
      <alignment horizontal="center"/>
    </xf>
    <xf numFmtId="10" fontId="1" fillId="40" borderId="0" xfId="0" applyNumberFormat="1" applyFont="1" applyFill="1" applyAlignment="1">
      <alignment horizontal="center"/>
    </xf>
    <xf numFmtId="3" fontId="1" fillId="40" borderId="0" xfId="0" applyNumberFormat="1" applyFont="1" applyFill="1" applyAlignment="1">
      <alignment horizontal="center"/>
    </xf>
    <xf numFmtId="10" fontId="16" fillId="34" borderId="0" xfId="65" applyNumberFormat="1" applyFont="1" applyFill="1" applyBorder="1" applyAlignment="1">
      <alignment horizontal="center"/>
    </xf>
    <xf numFmtId="0" fontId="6" fillId="40" borderId="0" xfId="0" applyFont="1" applyFill="1" applyAlignment="1">
      <alignment vertical="center"/>
    </xf>
    <xf numFmtId="10" fontId="16" fillId="33" borderId="10" xfId="65" applyNumberFormat="1" applyFont="1" applyFill="1" applyBorder="1" applyAlignment="1">
      <alignment horizontal="center"/>
    </xf>
    <xf numFmtId="3" fontId="8" fillId="33" borderId="0" xfId="0" applyNumberFormat="1" applyFont="1" applyFill="1" applyBorder="1" applyAlignment="1">
      <alignment/>
    </xf>
    <xf numFmtId="0" fontId="6" fillId="40" borderId="0" xfId="0" applyFont="1" applyFill="1" applyAlignment="1">
      <alignment vertical="center"/>
    </xf>
    <xf numFmtId="3" fontId="0" fillId="0" borderId="0" xfId="0" applyNumberFormat="1" applyAlignment="1">
      <alignment/>
    </xf>
    <xf numFmtId="10" fontId="8" fillId="33" borderId="0" xfId="65" applyNumberFormat="1" applyFont="1" applyFill="1" applyBorder="1" applyAlignment="1">
      <alignment/>
    </xf>
    <xf numFmtId="0" fontId="37" fillId="33" borderId="0" xfId="45" applyFont="1" applyFill="1" applyBorder="1" applyAlignment="1" applyProtection="1" quotePrefix="1">
      <alignment horizontal="left"/>
      <protection/>
    </xf>
    <xf numFmtId="3" fontId="85" fillId="41" borderId="0" xfId="0" applyNumberFormat="1" applyFont="1" applyFill="1" applyAlignment="1">
      <alignment horizontal="center" wrapText="1" readingOrder="1"/>
    </xf>
    <xf numFmtId="0" fontId="38" fillId="33" borderId="11" xfId="0" applyFont="1" applyFill="1" applyBorder="1" applyAlignment="1">
      <alignment horizontal="left"/>
    </xf>
    <xf numFmtId="0" fontId="38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left" vertical="top"/>
    </xf>
    <xf numFmtId="0" fontId="0" fillId="33" borderId="12" xfId="0" applyFill="1" applyBorder="1" applyAlignment="1">
      <alignment/>
    </xf>
    <xf numFmtId="0" fontId="39" fillId="33" borderId="13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left" vertical="center"/>
    </xf>
    <xf numFmtId="0" fontId="39" fillId="42" borderId="13" xfId="0" applyFont="1" applyFill="1" applyBorder="1" applyAlignment="1">
      <alignment horizontal="left" vertical="center"/>
    </xf>
    <xf numFmtId="0" fontId="39" fillId="42" borderId="13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left"/>
    </xf>
    <xf numFmtId="0" fontId="41" fillId="33" borderId="11" xfId="0" applyFont="1" applyFill="1" applyBorder="1" applyAlignment="1">
      <alignment horizontal="left"/>
    </xf>
    <xf numFmtId="0" fontId="39" fillId="42" borderId="14" xfId="0" applyFont="1" applyFill="1" applyBorder="1" applyAlignment="1">
      <alignment horizontal="left" vertical="center"/>
    </xf>
    <xf numFmtId="0" fontId="39" fillId="42" borderId="14" xfId="0" applyFont="1" applyFill="1" applyBorder="1" applyAlignment="1">
      <alignment horizontal="center" vertical="center"/>
    </xf>
    <xf numFmtId="0" fontId="15" fillId="34" borderId="15" xfId="0" applyFont="1" applyFill="1" applyBorder="1" applyAlignment="1">
      <alignment/>
    </xf>
    <xf numFmtId="10" fontId="16" fillId="34" borderId="15" xfId="65" applyNumberFormat="1" applyFont="1" applyFill="1" applyBorder="1" applyAlignment="1">
      <alignment horizontal="center"/>
    </xf>
    <xf numFmtId="0" fontId="1" fillId="33" borderId="0" xfId="0" applyNumberFormat="1" applyFont="1" applyFill="1" applyAlignment="1">
      <alignment horizontal="center"/>
    </xf>
    <xf numFmtId="10" fontId="7" fillId="33" borderId="0" xfId="65" applyNumberFormat="1" applyFont="1" applyFill="1" applyAlignment="1">
      <alignment horizontal="center" wrapText="1"/>
    </xf>
    <xf numFmtId="0" fontId="86" fillId="33" borderId="0" xfId="0" applyFont="1" applyFill="1" applyBorder="1" applyAlignment="1">
      <alignment horizontal="left"/>
    </xf>
    <xf numFmtId="0" fontId="86" fillId="33" borderId="0" xfId="62" applyFont="1" applyFill="1" applyBorder="1" applyAlignment="1">
      <alignment horizontal="left"/>
    </xf>
    <xf numFmtId="0" fontId="87" fillId="33" borderId="0" xfId="62" applyFont="1" applyFill="1" applyBorder="1" applyAlignment="1">
      <alignment/>
    </xf>
    <xf numFmtId="0" fontId="86" fillId="33" borderId="0" xfId="62" applyFont="1" applyFill="1" applyBorder="1" applyAlignment="1">
      <alignment/>
    </xf>
    <xf numFmtId="3" fontId="86" fillId="35" borderId="0" xfId="62" applyNumberFormat="1" applyFont="1" applyFill="1" applyBorder="1" applyAlignment="1">
      <alignment horizontal="left" vertical="top" wrapText="1"/>
    </xf>
    <xf numFmtId="4" fontId="86" fillId="35" borderId="0" xfId="62" applyNumberFormat="1" applyFont="1" applyFill="1" applyBorder="1" applyAlignment="1">
      <alignment vertical="center" wrapText="1"/>
    </xf>
    <xf numFmtId="0" fontId="0" fillId="40" borderId="0" xfId="0" applyFont="1" applyFill="1" applyAlignment="1">
      <alignment/>
    </xf>
    <xf numFmtId="0" fontId="13" fillId="33" borderId="0" xfId="0" applyFont="1" applyFill="1" applyBorder="1" applyAlignment="1">
      <alignment horizontal="left"/>
    </xf>
    <xf numFmtId="0" fontId="0" fillId="33" borderId="16" xfId="0" applyFill="1" applyBorder="1" applyAlignment="1">
      <alignment/>
    </xf>
    <xf numFmtId="0" fontId="0" fillId="40" borderId="0" xfId="0" applyFill="1" applyBorder="1" applyAlignment="1">
      <alignment/>
    </xf>
    <xf numFmtId="3" fontId="0" fillId="40" borderId="0" xfId="0" applyNumberFormat="1" applyFill="1" applyBorder="1" applyAlignment="1">
      <alignment/>
    </xf>
    <xf numFmtId="0" fontId="10" fillId="33" borderId="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10" fontId="0" fillId="0" borderId="0" xfId="65" applyNumberFormat="1" applyFont="1" applyAlignment="1">
      <alignment/>
    </xf>
    <xf numFmtId="3" fontId="88" fillId="0" borderId="0" xfId="0" applyNumberFormat="1" applyFont="1" applyAlignment="1">
      <alignment horizontal="center" wrapText="1" readingOrder="1"/>
    </xf>
    <xf numFmtId="17" fontId="89" fillId="0" borderId="0" xfId="0" applyNumberFormat="1" applyFont="1" applyAlignment="1">
      <alignment horizontal="left" vertical="top" wrapText="1" readingOrder="1"/>
    </xf>
    <xf numFmtId="3" fontId="89" fillId="0" borderId="0" xfId="0" applyNumberFormat="1" applyFont="1" applyAlignment="1">
      <alignment horizontal="center" wrapText="1" readingOrder="1"/>
    </xf>
    <xf numFmtId="3" fontId="89" fillId="0" borderId="0" xfId="0" applyNumberFormat="1" applyFont="1" applyAlignment="1">
      <alignment horizontal="center" wrapText="1" readingOrder="1"/>
    </xf>
    <xf numFmtId="0" fontId="0" fillId="0" borderId="0" xfId="65" applyNumberFormat="1" applyFont="1" applyAlignment="1">
      <alignment/>
    </xf>
    <xf numFmtId="0" fontId="38" fillId="33" borderId="0" xfId="0" applyFont="1" applyFill="1" applyBorder="1" applyAlignment="1">
      <alignment/>
    </xf>
    <xf numFmtId="3" fontId="88" fillId="0" borderId="0" xfId="0" applyNumberFormat="1" applyFont="1" applyAlignment="1">
      <alignment horizontal="center" wrapText="1" readingOrder="1"/>
    </xf>
    <xf numFmtId="3" fontId="7" fillId="33" borderId="0" xfId="0" applyNumberFormat="1" applyFont="1" applyFill="1" applyAlignment="1">
      <alignment horizontal="center" wrapText="1"/>
    </xf>
    <xf numFmtId="3" fontId="90" fillId="0" borderId="0" xfId="0" applyNumberFormat="1" applyFont="1" applyAlignment="1">
      <alignment horizontal="center" wrapText="1" readingOrder="1"/>
    </xf>
    <xf numFmtId="3" fontId="88" fillId="0" borderId="17" xfId="0" applyNumberFormat="1" applyFont="1" applyBorder="1" applyAlignment="1">
      <alignment horizontal="center" vertical="center" wrapText="1"/>
    </xf>
    <xf numFmtId="3" fontId="42" fillId="0" borderId="17" xfId="0" applyNumberFormat="1" applyFont="1" applyBorder="1" applyAlignment="1">
      <alignment horizontal="center" vertical="center" wrapText="1"/>
    </xf>
    <xf numFmtId="3" fontId="88" fillId="0" borderId="18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16" fillId="34" borderId="15" xfId="65" applyNumberFormat="1" applyFont="1" applyFill="1" applyBorder="1" applyAlignment="1">
      <alignment horizontal="center"/>
    </xf>
    <xf numFmtId="0" fontId="91" fillId="33" borderId="0" xfId="0" applyFont="1" applyFill="1" applyBorder="1" applyAlignment="1">
      <alignment horizontal="left"/>
    </xf>
    <xf numFmtId="0" fontId="91" fillId="33" borderId="0" xfId="62" applyFont="1" applyFill="1" applyBorder="1" applyAlignment="1">
      <alignment horizontal="left"/>
    </xf>
    <xf numFmtId="0" fontId="91" fillId="33" borderId="0" xfId="62" applyFont="1" applyFill="1" applyBorder="1" applyAlignment="1">
      <alignment/>
    </xf>
    <xf numFmtId="0" fontId="91" fillId="33" borderId="0" xfId="62" applyFont="1" applyFill="1" applyBorder="1" applyAlignment="1">
      <alignment/>
    </xf>
    <xf numFmtId="0" fontId="91" fillId="33" borderId="0" xfId="62" applyFont="1" applyFill="1" applyAlignment="1">
      <alignment/>
    </xf>
    <xf numFmtId="0" fontId="92" fillId="33" borderId="0" xfId="45" applyFont="1" applyFill="1" applyBorder="1" applyAlignment="1" applyProtection="1">
      <alignment horizontal="left"/>
      <protection/>
    </xf>
    <xf numFmtId="4" fontId="91" fillId="35" borderId="0" xfId="62" applyNumberFormat="1" applyFont="1" applyFill="1" applyBorder="1" applyAlignment="1">
      <alignment horizontal="right" vertical="center" wrapText="1"/>
    </xf>
    <xf numFmtId="4" fontId="92" fillId="35" borderId="0" xfId="45" applyNumberFormat="1" applyFont="1" applyFill="1" applyBorder="1" applyAlignment="1" applyProtection="1">
      <alignment horizontal="right" vertical="center" wrapText="1"/>
      <protection/>
    </xf>
    <xf numFmtId="0" fontId="91" fillId="33" borderId="0" xfId="62" applyFont="1" applyFill="1" applyBorder="1" applyAlignment="1">
      <alignment/>
    </xf>
    <xf numFmtId="4" fontId="91" fillId="35" borderId="0" xfId="62" applyNumberFormat="1" applyFont="1" applyFill="1" applyBorder="1" applyAlignment="1">
      <alignment vertical="center" wrapText="1"/>
    </xf>
    <xf numFmtId="0" fontId="12" fillId="33" borderId="0" xfId="62" applyFont="1" applyFill="1" applyBorder="1" applyAlignment="1">
      <alignment/>
    </xf>
    <xf numFmtId="0" fontId="20" fillId="33" borderId="0" xfId="62" applyFont="1" applyFill="1" applyBorder="1" applyAlignment="1">
      <alignment horizontal="center"/>
    </xf>
    <xf numFmtId="0" fontId="38" fillId="33" borderId="11" xfId="0" applyFont="1" applyFill="1" applyBorder="1" applyAlignment="1">
      <alignment horizontal="left"/>
    </xf>
    <xf numFmtId="0" fontId="38" fillId="33" borderId="0" xfId="0" applyFont="1" applyFill="1" applyBorder="1" applyAlignment="1">
      <alignment horizontal="left"/>
    </xf>
    <xf numFmtId="0" fontId="6" fillId="33" borderId="0" xfId="0" applyFont="1" applyFill="1" applyAlignment="1">
      <alignment wrapText="1"/>
    </xf>
    <xf numFmtId="0" fontId="6" fillId="33" borderId="0" xfId="0" applyFont="1" applyFill="1" applyBorder="1" applyAlignment="1">
      <alignment wrapText="1"/>
    </xf>
    <xf numFmtId="0" fontId="6" fillId="43" borderId="0" xfId="0" applyFont="1" applyFill="1" applyBorder="1" applyAlignment="1">
      <alignment wrapText="1"/>
    </xf>
    <xf numFmtId="0" fontId="1" fillId="33" borderId="0" xfId="0" applyFont="1" applyFill="1" applyAlignment="1">
      <alignment vertical="top" wrapText="1"/>
    </xf>
    <xf numFmtId="0" fontId="35" fillId="33" borderId="0" xfId="0" applyFont="1" applyFill="1" applyAlignment="1">
      <alignment wrapText="1"/>
    </xf>
    <xf numFmtId="0" fontId="6" fillId="33" borderId="0" xfId="0" applyFont="1" applyFill="1" applyAlignment="1">
      <alignment wrapText="1"/>
    </xf>
    <xf numFmtId="0" fontId="6" fillId="40" borderId="0" xfId="0" applyFont="1" applyFill="1" applyAlignment="1">
      <alignment vertical="center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Hipervínculo visitado 2" xfId="48"/>
    <cellStyle name="Incorrecto" xfId="49"/>
    <cellStyle name="Comma" xfId="50"/>
    <cellStyle name="Comma [0]" xfId="51"/>
    <cellStyle name="Millares 2" xfId="52"/>
    <cellStyle name="Millares 3" xfId="53"/>
    <cellStyle name="Currency" xfId="54"/>
    <cellStyle name="Currency [0]" xfId="55"/>
    <cellStyle name="Neutral" xfId="56"/>
    <cellStyle name="Normal 2" xfId="57"/>
    <cellStyle name="Normal 3" xfId="58"/>
    <cellStyle name="Normal 4" xfId="59"/>
    <cellStyle name="Normal 5" xfId="60"/>
    <cellStyle name="Normal_estadísticas FIN" xfId="61"/>
    <cellStyle name="Normal_Estancia media en GRan Canaria. 2000-2007. Por mercados." xfId="62"/>
    <cellStyle name="Notas" xfId="63"/>
    <cellStyle name="Notas 2" xfId="64"/>
    <cellStyle name="Percent" xfId="65"/>
    <cellStyle name="Porcentual 2" xfId="66"/>
    <cellStyle name="Porcentual 3" xfId="67"/>
    <cellStyle name="Porcentual 4" xfId="68"/>
    <cellStyle name="Porcentual_Estancia media en GRan Canaria. 2000-2007. Por mercados.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19050</xdr:rowOff>
    </xdr:from>
    <xdr:to>
      <xdr:col>12</xdr:col>
      <xdr:colOff>942975</xdr:colOff>
      <xdr:row>4</xdr:row>
      <xdr:rowOff>152400</xdr:rowOff>
    </xdr:to>
    <xdr:pic>
      <xdr:nvPicPr>
        <xdr:cNvPr id="1" name="Picture 1" descr="C:\Users\ereyes\AppData\Local\Temp\_AZTMP9_\imageP01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"/>
          <a:ext cx="98298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7</xdr:col>
      <xdr:colOff>800100</xdr:colOff>
      <xdr:row>4</xdr:row>
      <xdr:rowOff>142875</xdr:rowOff>
    </xdr:to>
    <xdr:pic>
      <xdr:nvPicPr>
        <xdr:cNvPr id="1" name="Picture 1" descr="C:\Users\ereyes\AppData\Local\Temp\_AZTMP9_\imageP01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7962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7</xdr:col>
      <xdr:colOff>800100</xdr:colOff>
      <xdr:row>5</xdr:row>
      <xdr:rowOff>0</xdr:rowOff>
    </xdr:to>
    <xdr:pic>
      <xdr:nvPicPr>
        <xdr:cNvPr id="1" name="Picture 1" descr="C:\Users\ereyes\AppData\Local\Temp\_AZTMP9_\imageP01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80676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7</xdr:col>
      <xdr:colOff>771525</xdr:colOff>
      <xdr:row>5</xdr:row>
      <xdr:rowOff>0</xdr:rowOff>
    </xdr:to>
    <xdr:pic>
      <xdr:nvPicPr>
        <xdr:cNvPr id="1" name="Picture 1" descr="C:\Users\ereyes\AppData\Local\Temp\_AZTMP9_\imageP01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80581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8</xdr:col>
      <xdr:colOff>19050</xdr:colOff>
      <xdr:row>5</xdr:row>
      <xdr:rowOff>0</xdr:rowOff>
    </xdr:to>
    <xdr:pic>
      <xdr:nvPicPr>
        <xdr:cNvPr id="1" name="Picture 1" descr="C:\Users\ereyes\AppData\Local\Temp\_AZTMP9_\imageP01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8201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8</xdr:col>
      <xdr:colOff>19050</xdr:colOff>
      <xdr:row>5</xdr:row>
      <xdr:rowOff>0</xdr:rowOff>
    </xdr:to>
    <xdr:pic>
      <xdr:nvPicPr>
        <xdr:cNvPr id="1" name="Picture 1" descr="C:\Users\ereyes\AppData\Local\Temp\_AZTMP9_\imageP01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8201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8</xdr:col>
      <xdr:colOff>19050</xdr:colOff>
      <xdr:row>5</xdr:row>
      <xdr:rowOff>0</xdr:rowOff>
    </xdr:to>
    <xdr:pic>
      <xdr:nvPicPr>
        <xdr:cNvPr id="1" name="Picture 1" descr="C:\Users\ereyes\AppData\Local\Temp\_AZTMP9_\imageP01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8201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8</xdr:col>
      <xdr:colOff>19050</xdr:colOff>
      <xdr:row>5</xdr:row>
      <xdr:rowOff>0</xdr:rowOff>
    </xdr:to>
    <xdr:pic>
      <xdr:nvPicPr>
        <xdr:cNvPr id="1" name="Picture 1" descr="C:\Users\ereyes\AppData\Local\Temp\_AZTMP9_\imageP01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8201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7</xdr:col>
      <xdr:colOff>742950</xdr:colOff>
      <xdr:row>4</xdr:row>
      <xdr:rowOff>152400</xdr:rowOff>
    </xdr:to>
    <xdr:pic>
      <xdr:nvPicPr>
        <xdr:cNvPr id="1" name="Picture 1" descr="C:\Users\ereyes\AppData\Local\Temp\_AZTMP9_\imageP01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80867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6</xdr:col>
      <xdr:colOff>676275</xdr:colOff>
      <xdr:row>4</xdr:row>
      <xdr:rowOff>57150</xdr:rowOff>
    </xdr:to>
    <xdr:pic>
      <xdr:nvPicPr>
        <xdr:cNvPr id="1" name="Picture 1" descr="C:\Users\ereyes\AppData\Local\Temp\_AZTMP9_\imageP01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7058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6</xdr:col>
      <xdr:colOff>771525</xdr:colOff>
      <xdr:row>4</xdr:row>
      <xdr:rowOff>85725</xdr:rowOff>
    </xdr:to>
    <xdr:pic>
      <xdr:nvPicPr>
        <xdr:cNvPr id="1" name="Picture 1" descr="C:\Users\ereyes\AppData\Local\Temp\_AZTMP9_\imageP01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7096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7</xdr:col>
      <xdr:colOff>866775</xdr:colOff>
      <xdr:row>4</xdr:row>
      <xdr:rowOff>133350</xdr:rowOff>
    </xdr:to>
    <xdr:pic>
      <xdr:nvPicPr>
        <xdr:cNvPr id="1" name="Picture 1" descr="C:\Users\ereyes\AppData\Local\Temp\_AZTMP9_\imageP01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7886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6</xdr:col>
      <xdr:colOff>800100</xdr:colOff>
      <xdr:row>4</xdr:row>
      <xdr:rowOff>66675</xdr:rowOff>
    </xdr:to>
    <xdr:pic>
      <xdr:nvPicPr>
        <xdr:cNvPr id="1" name="Picture 1" descr="C:\Users\ereyes\AppData\Local\Temp\_AZTMP9_\imageP01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69151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6</xdr:col>
      <xdr:colOff>800100</xdr:colOff>
      <xdr:row>4</xdr:row>
      <xdr:rowOff>66675</xdr:rowOff>
    </xdr:to>
    <xdr:pic>
      <xdr:nvPicPr>
        <xdr:cNvPr id="1" name="Picture 1" descr="C:\Users\ereyes\AppData\Local\Temp\_AZTMP9_\imageP01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69151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6</xdr:col>
      <xdr:colOff>685800</xdr:colOff>
      <xdr:row>4</xdr:row>
      <xdr:rowOff>66675</xdr:rowOff>
    </xdr:to>
    <xdr:pic>
      <xdr:nvPicPr>
        <xdr:cNvPr id="1" name="Picture 1" descr="C:\Users\ereyes\AppData\Local\Temp\_AZTMP9_\imageP01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69151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6</xdr:col>
      <xdr:colOff>695325</xdr:colOff>
      <xdr:row>4</xdr:row>
      <xdr:rowOff>85725</xdr:rowOff>
    </xdr:to>
    <xdr:pic>
      <xdr:nvPicPr>
        <xdr:cNvPr id="1" name="Picture 1" descr="C:\Users\ereyes\AppData\Local\Temp\_AZTMP9_\imageP01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6924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6</xdr:col>
      <xdr:colOff>628650</xdr:colOff>
      <xdr:row>4</xdr:row>
      <xdr:rowOff>85725</xdr:rowOff>
    </xdr:to>
    <xdr:pic>
      <xdr:nvPicPr>
        <xdr:cNvPr id="1" name="Picture 1" descr="C:\Users\ereyes\AppData\Local\Temp\_AZTMP9_\imageP01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6915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6</xdr:col>
      <xdr:colOff>695325</xdr:colOff>
      <xdr:row>4</xdr:row>
      <xdr:rowOff>85725</xdr:rowOff>
    </xdr:to>
    <xdr:pic>
      <xdr:nvPicPr>
        <xdr:cNvPr id="1" name="Picture 1" descr="C:\Users\ereyes\AppData\Local\Temp\_AZTMP9_\imageP01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6924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6</xdr:col>
      <xdr:colOff>695325</xdr:colOff>
      <xdr:row>4</xdr:row>
      <xdr:rowOff>85725</xdr:rowOff>
    </xdr:to>
    <xdr:pic>
      <xdr:nvPicPr>
        <xdr:cNvPr id="1" name="Picture 1" descr="C:\Users\ereyes\AppData\Local\Temp\_AZTMP9_\imageP01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6924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6</xdr:col>
      <xdr:colOff>695325</xdr:colOff>
      <xdr:row>4</xdr:row>
      <xdr:rowOff>85725</xdr:rowOff>
    </xdr:to>
    <xdr:pic>
      <xdr:nvPicPr>
        <xdr:cNvPr id="1" name="Picture 1" descr="C:\Users\ereyes\AppData\Local\Temp\_AZTMP9_\imageP01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6924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6</xdr:col>
      <xdr:colOff>1209675</xdr:colOff>
      <xdr:row>5</xdr:row>
      <xdr:rowOff>19050</xdr:rowOff>
    </xdr:to>
    <xdr:pic>
      <xdr:nvPicPr>
        <xdr:cNvPr id="1" name="Picture 1" descr="C:\Users\ereyes\AppData\Local\Temp\_AZTMP9_\imageP01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70770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6</xdr:col>
      <xdr:colOff>1190625</xdr:colOff>
      <xdr:row>5</xdr:row>
      <xdr:rowOff>38100</xdr:rowOff>
    </xdr:to>
    <xdr:pic>
      <xdr:nvPicPr>
        <xdr:cNvPr id="1" name="Picture 1" descr="C:\Users\ereyes\AppData\Local\Temp\_AZTMP9_\imageP01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7219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7</xdr:col>
      <xdr:colOff>752475</xdr:colOff>
      <xdr:row>4</xdr:row>
      <xdr:rowOff>133350</xdr:rowOff>
    </xdr:to>
    <xdr:pic>
      <xdr:nvPicPr>
        <xdr:cNvPr id="1" name="Picture 1" descr="C:\Users\ereyes\AppData\Local\Temp\_AZTMP9_\imageP01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7896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6</xdr:col>
      <xdr:colOff>1190625</xdr:colOff>
      <xdr:row>5</xdr:row>
      <xdr:rowOff>38100</xdr:rowOff>
    </xdr:to>
    <xdr:pic>
      <xdr:nvPicPr>
        <xdr:cNvPr id="1" name="Picture 1" descr="C:\Users\ereyes\AppData\Local\Temp\_AZTMP9_\imageP01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7219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6</xdr:col>
      <xdr:colOff>1190625</xdr:colOff>
      <xdr:row>5</xdr:row>
      <xdr:rowOff>38100</xdr:rowOff>
    </xdr:to>
    <xdr:pic>
      <xdr:nvPicPr>
        <xdr:cNvPr id="1" name="Picture 1" descr="C:\Users\ereyes\AppData\Local\Temp\_AZTMP9_\imageP01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7219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6</xdr:col>
      <xdr:colOff>1190625</xdr:colOff>
      <xdr:row>5</xdr:row>
      <xdr:rowOff>38100</xdr:rowOff>
    </xdr:to>
    <xdr:pic>
      <xdr:nvPicPr>
        <xdr:cNvPr id="1" name="Picture 1" descr="C:\Users\ereyes\AppData\Local\Temp\_AZTMP9_\imageP01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7219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6</xdr:col>
      <xdr:colOff>1190625</xdr:colOff>
      <xdr:row>5</xdr:row>
      <xdr:rowOff>38100</xdr:rowOff>
    </xdr:to>
    <xdr:pic>
      <xdr:nvPicPr>
        <xdr:cNvPr id="1" name="Picture 1" descr="C:\Users\ereyes\AppData\Local\Temp\_AZTMP9_\imageP01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7219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6</xdr:col>
      <xdr:colOff>1190625</xdr:colOff>
      <xdr:row>5</xdr:row>
      <xdr:rowOff>38100</xdr:rowOff>
    </xdr:to>
    <xdr:pic>
      <xdr:nvPicPr>
        <xdr:cNvPr id="1" name="Picture 1" descr="C:\Users\ereyes\AppData\Local\Temp\_AZTMP9_\imageP01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7219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6</xdr:col>
      <xdr:colOff>1152525</xdr:colOff>
      <xdr:row>5</xdr:row>
      <xdr:rowOff>38100</xdr:rowOff>
    </xdr:to>
    <xdr:pic>
      <xdr:nvPicPr>
        <xdr:cNvPr id="1" name="Picture 1" descr="C:\Users\ereyes\AppData\Local\Temp\_AZTMP9_\imageP01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7219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6</xdr:col>
      <xdr:colOff>1057275</xdr:colOff>
      <xdr:row>5</xdr:row>
      <xdr:rowOff>38100</xdr:rowOff>
    </xdr:to>
    <xdr:pic>
      <xdr:nvPicPr>
        <xdr:cNvPr id="1" name="Picture 1" descr="C:\Users\ereyes\AppData\Local\Temp\_AZTMP9_\imageP01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7219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6</xdr:col>
      <xdr:colOff>933450</xdr:colOff>
      <xdr:row>5</xdr:row>
      <xdr:rowOff>38100</xdr:rowOff>
    </xdr:to>
    <xdr:pic>
      <xdr:nvPicPr>
        <xdr:cNvPr id="1" name="Picture 1" descr="C:\Users\ereyes\AppData\Local\Temp\_AZTMP9_\imageP01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7219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7</xdr:col>
      <xdr:colOff>247650</xdr:colOff>
      <xdr:row>5</xdr:row>
      <xdr:rowOff>85725</xdr:rowOff>
    </xdr:to>
    <xdr:pic>
      <xdr:nvPicPr>
        <xdr:cNvPr id="1" name="Picture 1" descr="C:\Users\ereyes\AppData\Local\Temp\_AZTMP9_\imageP01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7572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6</xdr:col>
      <xdr:colOff>942975</xdr:colOff>
      <xdr:row>8</xdr:row>
      <xdr:rowOff>38100</xdr:rowOff>
    </xdr:to>
    <xdr:pic>
      <xdr:nvPicPr>
        <xdr:cNvPr id="1" name="Picture 1" descr="C:\Users\ereyes\AppData\Local\Temp\_AZTMP9_\imageP01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7581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7</xdr:col>
      <xdr:colOff>781050</xdr:colOff>
      <xdr:row>4</xdr:row>
      <xdr:rowOff>123825</xdr:rowOff>
    </xdr:to>
    <xdr:pic>
      <xdr:nvPicPr>
        <xdr:cNvPr id="1" name="Picture 1" descr="C:\Users\ereyes\AppData\Local\Temp\_AZTMP9_\imageP01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7743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6</xdr:col>
      <xdr:colOff>942975</xdr:colOff>
      <xdr:row>8</xdr:row>
      <xdr:rowOff>38100</xdr:rowOff>
    </xdr:to>
    <xdr:pic>
      <xdr:nvPicPr>
        <xdr:cNvPr id="1" name="Picture 1" descr="C:\Users\ereyes\AppData\Local\Temp\_AZTMP9_\imageP01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7581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6</xdr:col>
      <xdr:colOff>876300</xdr:colOff>
      <xdr:row>3</xdr:row>
      <xdr:rowOff>104775</xdr:rowOff>
    </xdr:to>
    <xdr:pic>
      <xdr:nvPicPr>
        <xdr:cNvPr id="1" name="Picture 1" descr="C:\Users\ereyes\AppData\Local\Temp\_AZTMP9_\imageP01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75152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6</xdr:col>
      <xdr:colOff>1152525</xdr:colOff>
      <xdr:row>5</xdr:row>
      <xdr:rowOff>66675</xdr:rowOff>
    </xdr:to>
    <xdr:pic>
      <xdr:nvPicPr>
        <xdr:cNvPr id="1" name="Picture 1" descr="C:\Users\ereyes\AppData\Local\Temp\_AZTMP9_\imageP01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7181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6</xdr:col>
      <xdr:colOff>1143000</xdr:colOff>
      <xdr:row>5</xdr:row>
      <xdr:rowOff>47625</xdr:rowOff>
    </xdr:to>
    <xdr:pic>
      <xdr:nvPicPr>
        <xdr:cNvPr id="1" name="Picture 1" descr="C:\Users\ereyes\AppData\Local\Temp\_AZTMP9_\imageP01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7172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6</xdr:col>
      <xdr:colOff>1143000</xdr:colOff>
      <xdr:row>5</xdr:row>
      <xdr:rowOff>47625</xdr:rowOff>
    </xdr:to>
    <xdr:pic>
      <xdr:nvPicPr>
        <xdr:cNvPr id="1" name="Picture 1" descr="C:\Users\ereyes\AppData\Local\Temp\_AZTMP9_\imageP01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7172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6</xdr:col>
      <xdr:colOff>1143000</xdr:colOff>
      <xdr:row>5</xdr:row>
      <xdr:rowOff>47625</xdr:rowOff>
    </xdr:to>
    <xdr:pic>
      <xdr:nvPicPr>
        <xdr:cNvPr id="1" name="Picture 1" descr="C:\Users\ereyes\AppData\Local\Temp\_AZTMP9_\imageP01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7172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6</xdr:col>
      <xdr:colOff>1028700</xdr:colOff>
      <xdr:row>5</xdr:row>
      <xdr:rowOff>47625</xdr:rowOff>
    </xdr:to>
    <xdr:pic>
      <xdr:nvPicPr>
        <xdr:cNvPr id="1" name="Picture 1" descr="C:\Users\ereyes\AppData\Local\Temp\_AZTMP9_\imageP01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7162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6</xdr:col>
      <xdr:colOff>1028700</xdr:colOff>
      <xdr:row>5</xdr:row>
      <xdr:rowOff>47625</xdr:rowOff>
    </xdr:to>
    <xdr:pic>
      <xdr:nvPicPr>
        <xdr:cNvPr id="1" name="Picture 1" descr="C:\Users\ereyes\AppData\Local\Temp\_AZTMP9_\imageP01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7162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7</xdr:col>
      <xdr:colOff>781050</xdr:colOff>
      <xdr:row>4</xdr:row>
      <xdr:rowOff>123825</xdr:rowOff>
    </xdr:to>
    <xdr:pic>
      <xdr:nvPicPr>
        <xdr:cNvPr id="1" name="Picture 1" descr="C:\Users\ereyes\AppData\Local\Temp\_AZTMP9_\imageP01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7743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7</xdr:col>
      <xdr:colOff>742950</xdr:colOff>
      <xdr:row>4</xdr:row>
      <xdr:rowOff>152400</xdr:rowOff>
    </xdr:to>
    <xdr:pic>
      <xdr:nvPicPr>
        <xdr:cNvPr id="1" name="Picture 1" descr="C:\Users\ereyes\AppData\Local\Temp\_AZTMP9_\imageP01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80867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7</xdr:col>
      <xdr:colOff>742950</xdr:colOff>
      <xdr:row>4</xdr:row>
      <xdr:rowOff>152400</xdr:rowOff>
    </xdr:to>
    <xdr:pic>
      <xdr:nvPicPr>
        <xdr:cNvPr id="1" name="Picture 1" descr="C:\Users\ereyes\AppData\Local\Temp\_AZTMP9_\imageP01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8058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7</xdr:col>
      <xdr:colOff>762000</xdr:colOff>
      <xdr:row>4</xdr:row>
      <xdr:rowOff>123825</xdr:rowOff>
    </xdr:to>
    <xdr:pic>
      <xdr:nvPicPr>
        <xdr:cNvPr id="1" name="Picture 1" descr="C:\Users\ereyes\AppData\Local\Temp\_AZTMP9_\imageP01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7896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7</xdr:col>
      <xdr:colOff>885825</xdr:colOff>
      <xdr:row>4</xdr:row>
      <xdr:rowOff>142875</xdr:rowOff>
    </xdr:to>
    <xdr:pic>
      <xdr:nvPicPr>
        <xdr:cNvPr id="1" name="Picture 1" descr="C:\Users\ereyes\AppData\Local\Temp\_AZTMP9_\imageP01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80676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1"/>
  <sheetViews>
    <sheetView view="pageBreakPreview" zoomScale="80" zoomScaleSheetLayoutView="80" workbookViewId="0" topLeftCell="A10">
      <selection activeCell="B26" sqref="B26"/>
    </sheetView>
  </sheetViews>
  <sheetFormatPr defaultColWidth="11.421875" defaultRowHeight="12.75"/>
  <cols>
    <col min="1" max="1" width="2.00390625" style="40" customWidth="1"/>
    <col min="2" max="2" width="18.140625" style="40" customWidth="1"/>
    <col min="3" max="8" width="11.421875" style="40" customWidth="1"/>
    <col min="9" max="9" width="12.7109375" style="40" bestFit="1" customWidth="1"/>
    <col min="10" max="12" width="11.421875" style="40" customWidth="1"/>
    <col min="13" max="13" width="15.7109375" style="40" customWidth="1"/>
    <col min="14" max="16384" width="11.421875" style="40" customWidth="1"/>
  </cols>
  <sheetData>
    <row r="1" spans="1:18" ht="12.7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4"/>
      <c r="N1" s="41"/>
      <c r="O1" s="41"/>
      <c r="P1" s="41"/>
      <c r="Q1" s="41"/>
      <c r="R1" s="41"/>
    </row>
    <row r="2" spans="1:18" ht="12.7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  <c r="N2" s="41"/>
      <c r="O2" s="41"/>
      <c r="P2" s="41"/>
      <c r="Q2" s="41"/>
      <c r="R2" s="41"/>
    </row>
    <row r="3" spans="1:18" ht="12.7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4"/>
      <c r="N3" s="41"/>
      <c r="O3" s="41"/>
      <c r="P3" s="41"/>
      <c r="Q3" s="41"/>
      <c r="R3" s="41"/>
    </row>
    <row r="4" spans="1:18" ht="12.7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4"/>
      <c r="N4" s="41"/>
      <c r="O4" s="41"/>
      <c r="P4" s="41"/>
      <c r="Q4" s="41"/>
      <c r="R4" s="41"/>
    </row>
    <row r="5" spans="1:18" ht="12.75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4"/>
      <c r="N5" s="41"/>
      <c r="O5" s="41"/>
      <c r="P5" s="41"/>
      <c r="Q5" s="41"/>
      <c r="R5" s="41"/>
    </row>
    <row r="6" spans="1:19" ht="9.7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4"/>
      <c r="N6" s="45"/>
      <c r="O6" s="41"/>
      <c r="P6" s="41"/>
      <c r="Q6" s="41"/>
      <c r="R6" s="41"/>
      <c r="S6" s="41"/>
    </row>
    <row r="7" spans="1:39" s="43" customFormat="1" ht="3" customHeight="1">
      <c r="A7" s="65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45"/>
      <c r="O7" s="41"/>
      <c r="P7" s="41"/>
      <c r="Q7" s="41"/>
      <c r="R7" s="41"/>
      <c r="S7" s="41"/>
      <c r="T7" s="41"/>
      <c r="U7" s="41"/>
      <c r="V7" s="41"/>
      <c r="W7" s="41" t="s">
        <v>24</v>
      </c>
      <c r="X7" s="41" t="s">
        <v>24</v>
      </c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</row>
    <row r="8" spans="1:39" s="43" customFormat="1" ht="23.25" customHeight="1">
      <c r="A8" s="65"/>
      <c r="B8" s="190" t="s">
        <v>43</v>
      </c>
      <c r="C8" s="190"/>
      <c r="D8" s="190"/>
      <c r="E8" s="190"/>
      <c r="F8" s="190"/>
      <c r="G8" s="190"/>
      <c r="H8" s="190"/>
      <c r="I8" s="190"/>
      <c r="J8" s="15"/>
      <c r="K8" s="15"/>
      <c r="L8" s="15"/>
      <c r="M8" s="15"/>
      <c r="N8" s="45"/>
      <c r="O8" s="41"/>
      <c r="P8" s="44"/>
      <c r="Q8" s="44"/>
      <c r="R8" s="44"/>
      <c r="S8" s="44"/>
      <c r="T8" s="44"/>
      <c r="U8" s="44"/>
      <c r="V8" s="44"/>
      <c r="W8" s="44"/>
      <c r="X8" s="44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</row>
    <row r="9" spans="1:39" s="43" customFormat="1" ht="23.25" customHeight="1">
      <c r="A9" s="65"/>
      <c r="B9" s="191" t="s">
        <v>101</v>
      </c>
      <c r="C9" s="191"/>
      <c r="D9" s="191"/>
      <c r="E9" s="191"/>
      <c r="F9" s="191"/>
      <c r="G9" s="191"/>
      <c r="H9" s="191"/>
      <c r="I9" s="191"/>
      <c r="J9" s="79"/>
      <c r="K9" s="79"/>
      <c r="L9" s="42"/>
      <c r="M9" s="136"/>
      <c r="N9" s="45"/>
      <c r="O9" s="41"/>
      <c r="P9" s="46"/>
      <c r="Q9" s="46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</row>
    <row r="10" spans="1:13" s="41" customFormat="1" ht="20.25">
      <c r="A10" s="64"/>
      <c r="B10" s="191"/>
      <c r="C10" s="191"/>
      <c r="D10" s="191"/>
      <c r="E10" s="191"/>
      <c r="F10" s="191"/>
      <c r="G10" s="191"/>
      <c r="H10" s="191"/>
      <c r="I10" s="191"/>
      <c r="J10" s="25"/>
      <c r="K10" s="25"/>
      <c r="L10" s="25"/>
      <c r="M10" s="25"/>
    </row>
    <row r="11" spans="1:13" s="41" customFormat="1" ht="20.25">
      <c r="A11" s="64"/>
      <c r="B11" s="135" t="s">
        <v>25</v>
      </c>
      <c r="C11" s="169"/>
      <c r="D11" s="169"/>
      <c r="E11" s="169"/>
      <c r="F11" s="169"/>
      <c r="G11" s="169"/>
      <c r="H11" s="169"/>
      <c r="I11" s="169"/>
      <c r="J11" s="79"/>
      <c r="K11" s="79"/>
      <c r="L11" s="42"/>
      <c r="M11" s="136"/>
    </row>
    <row r="12" spans="2:13" s="41" customFormat="1" ht="20.25">
      <c r="B12" s="178" t="s">
        <v>26</v>
      </c>
      <c r="C12" s="67"/>
      <c r="D12" s="67"/>
      <c r="E12" s="67"/>
      <c r="F12" s="67"/>
      <c r="G12" s="178" t="s">
        <v>44</v>
      </c>
      <c r="H12" s="181"/>
      <c r="I12" s="181"/>
      <c r="J12" s="181"/>
      <c r="K12" s="181"/>
      <c r="L12" s="181"/>
      <c r="M12" s="64"/>
    </row>
    <row r="13" spans="2:13" s="41" customFormat="1" ht="20.25">
      <c r="B13" s="178" t="s">
        <v>27</v>
      </c>
      <c r="C13" s="74"/>
      <c r="D13" s="67"/>
      <c r="E13" s="67"/>
      <c r="F13" s="67"/>
      <c r="G13" s="178" t="s">
        <v>50</v>
      </c>
      <c r="H13" s="178"/>
      <c r="I13" s="178"/>
      <c r="J13" s="181"/>
      <c r="K13" s="181"/>
      <c r="L13" s="181"/>
      <c r="M13" s="64"/>
    </row>
    <row r="14" spans="1:13" s="41" customFormat="1" ht="20.25">
      <c r="A14" s="188"/>
      <c r="B14" s="178" t="s">
        <v>28</v>
      </c>
      <c r="C14" s="74"/>
      <c r="D14" s="67"/>
      <c r="E14" s="67"/>
      <c r="F14" s="67"/>
      <c r="G14" s="178" t="s">
        <v>57</v>
      </c>
      <c r="H14" s="178"/>
      <c r="I14" s="178"/>
      <c r="J14" s="181"/>
      <c r="K14" s="181"/>
      <c r="L14" s="181"/>
      <c r="M14" s="64"/>
    </row>
    <row r="15" spans="2:13" s="41" customFormat="1" ht="20.25">
      <c r="B15" s="178" t="s">
        <v>29</v>
      </c>
      <c r="C15" s="74"/>
      <c r="D15" s="67"/>
      <c r="E15" s="67"/>
      <c r="F15" s="67"/>
      <c r="G15" s="178" t="s">
        <v>62</v>
      </c>
      <c r="H15" s="178"/>
      <c r="I15" s="178"/>
      <c r="J15" s="181"/>
      <c r="K15" s="181"/>
      <c r="L15" s="181"/>
      <c r="M15" s="64"/>
    </row>
    <row r="16" spans="2:21" s="48" customFormat="1" ht="20.25">
      <c r="B16" s="178" t="s">
        <v>30</v>
      </c>
      <c r="C16" s="74"/>
      <c r="D16" s="69"/>
      <c r="E16" s="69"/>
      <c r="F16" s="69"/>
      <c r="G16" s="178" t="s">
        <v>68</v>
      </c>
      <c r="H16" s="178"/>
      <c r="I16" s="178"/>
      <c r="J16" s="180"/>
      <c r="K16" s="180"/>
      <c r="L16" s="180"/>
      <c r="M16" s="68"/>
      <c r="O16" s="49"/>
      <c r="P16" s="50"/>
      <c r="Q16" s="50"/>
      <c r="R16" s="50"/>
      <c r="S16" s="50"/>
      <c r="T16" s="47"/>
      <c r="U16" s="47"/>
    </row>
    <row r="17" spans="2:21" s="48" customFormat="1" ht="20.25">
      <c r="B17" s="178" t="s">
        <v>52</v>
      </c>
      <c r="C17" s="74"/>
      <c r="D17" s="69"/>
      <c r="E17" s="69"/>
      <c r="F17" s="69"/>
      <c r="G17" s="178" t="s">
        <v>73</v>
      </c>
      <c r="H17" s="178"/>
      <c r="I17" s="178"/>
      <c r="J17" s="180"/>
      <c r="K17" s="180"/>
      <c r="L17" s="180"/>
      <c r="M17" s="68"/>
      <c r="O17" s="49"/>
      <c r="P17" s="50"/>
      <c r="Q17" s="50"/>
      <c r="R17" s="50"/>
      <c r="S17" s="50"/>
      <c r="T17" s="47"/>
      <c r="U17" s="47"/>
    </row>
    <row r="18" spans="2:21" s="48" customFormat="1" ht="20.25">
      <c r="B18" s="178" t="s">
        <v>55</v>
      </c>
      <c r="C18" s="74"/>
      <c r="D18" s="69"/>
      <c r="E18" s="69"/>
      <c r="F18" s="69"/>
      <c r="G18" s="178" t="s">
        <v>78</v>
      </c>
      <c r="H18" s="178"/>
      <c r="I18" s="178"/>
      <c r="J18" s="180"/>
      <c r="K18" s="180"/>
      <c r="L18" s="180"/>
      <c r="M18" s="68"/>
      <c r="O18" s="49"/>
      <c r="P18" s="50"/>
      <c r="Q18" s="50"/>
      <c r="R18" s="50"/>
      <c r="S18" s="50"/>
      <c r="T18" s="47"/>
      <c r="U18" s="47"/>
    </row>
    <row r="19" spans="2:21" s="48" customFormat="1" ht="20.25">
      <c r="B19" s="178" t="s">
        <v>61</v>
      </c>
      <c r="C19" s="74"/>
      <c r="D19" s="69"/>
      <c r="E19" s="69"/>
      <c r="F19" s="69"/>
      <c r="G19" s="178" t="s">
        <v>83</v>
      </c>
      <c r="H19" s="178"/>
      <c r="I19" s="178"/>
      <c r="J19" s="180"/>
      <c r="K19" s="180"/>
      <c r="L19" s="180"/>
      <c r="M19" s="68"/>
      <c r="O19" s="49"/>
      <c r="P19" s="50"/>
      <c r="Q19" s="50"/>
      <c r="R19" s="50"/>
      <c r="S19" s="50"/>
      <c r="T19" s="47"/>
      <c r="U19" s="47"/>
    </row>
    <row r="20" spans="2:21" s="48" customFormat="1" ht="20.25">
      <c r="B20" s="178" t="s">
        <v>67</v>
      </c>
      <c r="C20" s="74"/>
      <c r="D20" s="69"/>
      <c r="E20" s="69"/>
      <c r="F20" s="69"/>
      <c r="G20" s="178" t="s">
        <v>90</v>
      </c>
      <c r="H20" s="178"/>
      <c r="I20" s="178"/>
      <c r="J20" s="180"/>
      <c r="K20" s="180"/>
      <c r="L20" s="180"/>
      <c r="M20" s="68"/>
      <c r="O20" s="49"/>
      <c r="P20" s="50"/>
      <c r="Q20" s="50"/>
      <c r="R20" s="50"/>
      <c r="S20" s="50"/>
      <c r="T20" s="47"/>
      <c r="U20" s="47"/>
    </row>
    <row r="21" spans="2:21" s="53" customFormat="1" ht="21" customHeight="1">
      <c r="B21" s="178" t="s">
        <v>71</v>
      </c>
      <c r="C21" s="74"/>
      <c r="D21" s="74"/>
      <c r="E21" s="74"/>
      <c r="G21" s="178" t="s">
        <v>96</v>
      </c>
      <c r="H21" s="181"/>
      <c r="I21" s="181"/>
      <c r="J21" s="181"/>
      <c r="K21" s="181"/>
      <c r="L21" s="181"/>
      <c r="M21" s="70"/>
      <c r="O21" s="54"/>
      <c r="P21" s="52"/>
      <c r="Q21" s="52"/>
      <c r="R21" s="52"/>
      <c r="S21" s="52"/>
      <c r="T21" s="52"/>
      <c r="U21" s="52"/>
    </row>
    <row r="22" spans="2:21" s="53" customFormat="1" ht="21" customHeight="1">
      <c r="B22" s="178" t="s">
        <v>77</v>
      </c>
      <c r="C22" s="74"/>
      <c r="D22" s="74"/>
      <c r="E22" s="74"/>
      <c r="G22" s="183" t="s">
        <v>103</v>
      </c>
      <c r="H22" s="181"/>
      <c r="I22" s="181"/>
      <c r="J22" s="181"/>
      <c r="K22" s="181"/>
      <c r="L22" s="181"/>
      <c r="M22" s="70"/>
      <c r="O22" s="54"/>
      <c r="P22" s="52"/>
      <c r="Q22" s="52"/>
      <c r="R22" s="52"/>
      <c r="S22" s="52"/>
      <c r="T22" s="52"/>
      <c r="U22" s="52"/>
    </row>
    <row r="23" spans="2:21" s="53" customFormat="1" ht="21" customHeight="1">
      <c r="B23" s="178" t="s">
        <v>82</v>
      </c>
      <c r="C23" s="74"/>
      <c r="D23" s="74"/>
      <c r="E23" s="74"/>
      <c r="F23" s="74"/>
      <c r="G23" s="178" t="s">
        <v>51</v>
      </c>
      <c r="H23" s="178"/>
      <c r="I23" s="178"/>
      <c r="J23" s="180"/>
      <c r="K23" s="180"/>
      <c r="L23" s="181"/>
      <c r="M23" s="70"/>
      <c r="O23" s="54"/>
      <c r="P23" s="52"/>
      <c r="Q23" s="52"/>
      <c r="R23" s="52"/>
      <c r="S23" s="52"/>
      <c r="T23" s="52"/>
      <c r="U23" s="52"/>
    </row>
    <row r="24" spans="2:21" s="53" customFormat="1" ht="21" customHeight="1">
      <c r="B24" s="178" t="s">
        <v>89</v>
      </c>
      <c r="C24" s="74"/>
      <c r="D24" s="74"/>
      <c r="E24" s="74"/>
      <c r="F24" s="74"/>
      <c r="G24" s="178" t="s">
        <v>60</v>
      </c>
      <c r="H24" s="178"/>
      <c r="I24" s="178"/>
      <c r="J24" s="180"/>
      <c r="K24" s="181"/>
      <c r="L24" s="181"/>
      <c r="M24" s="70"/>
      <c r="O24" s="54"/>
      <c r="P24" s="52"/>
      <c r="Q24" s="52"/>
      <c r="R24" s="52"/>
      <c r="S24" s="52"/>
      <c r="T24" s="52"/>
      <c r="U24" s="52"/>
    </row>
    <row r="25" spans="2:21" s="53" customFormat="1" ht="21" customHeight="1">
      <c r="B25" s="178" t="s">
        <v>95</v>
      </c>
      <c r="C25" s="74"/>
      <c r="D25" s="74"/>
      <c r="E25" s="74"/>
      <c r="F25" s="74"/>
      <c r="G25" s="178" t="s">
        <v>65</v>
      </c>
      <c r="H25" s="178"/>
      <c r="I25" s="178"/>
      <c r="J25" s="184"/>
      <c r="K25" s="181"/>
      <c r="L25" s="181"/>
      <c r="M25" s="70"/>
      <c r="O25" s="54"/>
      <c r="P25" s="52"/>
      <c r="Q25" s="52"/>
      <c r="R25" s="52"/>
      <c r="S25" s="52"/>
      <c r="T25" s="52"/>
      <c r="U25" s="52"/>
    </row>
    <row r="26" spans="2:21" s="53" customFormat="1" ht="21" customHeight="1">
      <c r="B26" s="183" t="s">
        <v>102</v>
      </c>
      <c r="C26" s="74"/>
      <c r="D26" s="74"/>
      <c r="E26" s="74"/>
      <c r="F26" s="132"/>
      <c r="G26" s="178" t="s">
        <v>70</v>
      </c>
      <c r="H26" s="178"/>
      <c r="I26" s="178"/>
      <c r="J26" s="184"/>
      <c r="K26" s="181"/>
      <c r="L26" s="181"/>
      <c r="M26" s="70"/>
      <c r="O26" s="54"/>
      <c r="P26" s="52"/>
      <c r="Q26" s="52"/>
      <c r="R26" s="52"/>
      <c r="S26" s="52"/>
      <c r="T26" s="52"/>
      <c r="U26" s="52"/>
    </row>
    <row r="27" spans="3:21" s="53" customFormat="1" ht="21" customHeight="1">
      <c r="C27" s="74"/>
      <c r="D27" s="74"/>
      <c r="E27" s="74"/>
      <c r="F27" s="74"/>
      <c r="G27" s="178" t="s">
        <v>76</v>
      </c>
      <c r="H27" s="178"/>
      <c r="I27" s="178"/>
      <c r="J27" s="185"/>
      <c r="K27" s="181"/>
      <c r="L27" s="181"/>
      <c r="M27" s="70"/>
      <c r="O27" s="54"/>
      <c r="P27" s="52"/>
      <c r="Q27" s="52"/>
      <c r="R27" s="52"/>
      <c r="S27" s="52"/>
      <c r="T27" s="52"/>
      <c r="U27" s="52"/>
    </row>
    <row r="28" spans="1:21" s="53" customFormat="1" ht="21" customHeight="1">
      <c r="A28" s="70"/>
      <c r="C28" s="74"/>
      <c r="D28" s="74"/>
      <c r="E28" s="74"/>
      <c r="F28" s="74"/>
      <c r="G28" s="178" t="s">
        <v>79</v>
      </c>
      <c r="H28" s="178"/>
      <c r="I28" s="178"/>
      <c r="J28" s="185"/>
      <c r="K28" s="181"/>
      <c r="L28" s="181"/>
      <c r="M28" s="70"/>
      <c r="O28" s="54"/>
      <c r="P28" s="52"/>
      <c r="Q28" s="52"/>
      <c r="R28" s="52"/>
      <c r="S28" s="52"/>
      <c r="T28" s="52"/>
      <c r="U28" s="52"/>
    </row>
    <row r="29" spans="1:21" s="53" customFormat="1" ht="21" customHeight="1">
      <c r="A29" s="70"/>
      <c r="B29" s="74"/>
      <c r="C29" s="74"/>
      <c r="D29" s="74"/>
      <c r="E29" s="74"/>
      <c r="F29" s="74"/>
      <c r="G29" s="178" t="s">
        <v>84</v>
      </c>
      <c r="H29" s="178"/>
      <c r="I29" s="178"/>
      <c r="J29" s="185"/>
      <c r="K29" s="181"/>
      <c r="L29" s="181"/>
      <c r="M29" s="70"/>
      <c r="O29" s="54"/>
      <c r="P29" s="52"/>
      <c r="Q29" s="52"/>
      <c r="R29" s="52"/>
      <c r="S29" s="52"/>
      <c r="T29" s="52"/>
      <c r="U29" s="52"/>
    </row>
    <row r="30" spans="1:21" s="53" customFormat="1" ht="21" customHeight="1">
      <c r="A30" s="70"/>
      <c r="B30" s="74"/>
      <c r="C30" s="74"/>
      <c r="D30" s="74"/>
      <c r="E30" s="74"/>
      <c r="F30" s="74"/>
      <c r="G30" s="178" t="s">
        <v>91</v>
      </c>
      <c r="H30" s="178"/>
      <c r="I30" s="181"/>
      <c r="J30" s="181"/>
      <c r="K30" s="181"/>
      <c r="L30" s="181"/>
      <c r="M30" s="70"/>
      <c r="O30" s="54"/>
      <c r="P30" s="52"/>
      <c r="Q30" s="52"/>
      <c r="R30" s="52"/>
      <c r="S30" s="52"/>
      <c r="T30" s="52"/>
      <c r="U30" s="52"/>
    </row>
    <row r="31" spans="1:21" s="53" customFormat="1" ht="21" customHeight="1">
      <c r="A31" s="70"/>
      <c r="B31" s="74"/>
      <c r="C31" s="74"/>
      <c r="D31" s="74"/>
      <c r="E31" s="74"/>
      <c r="G31" s="178" t="s">
        <v>97</v>
      </c>
      <c r="H31" s="178"/>
      <c r="I31" s="178"/>
      <c r="J31" s="184"/>
      <c r="K31" s="181"/>
      <c r="L31" s="181"/>
      <c r="M31" s="70"/>
      <c r="O31" s="54"/>
      <c r="P31" s="52"/>
      <c r="Q31" s="52"/>
      <c r="R31" s="52"/>
      <c r="S31" s="52"/>
      <c r="T31" s="52"/>
      <c r="U31" s="52"/>
    </row>
    <row r="32" spans="1:21" s="53" customFormat="1" ht="21" customHeight="1">
      <c r="A32" s="70"/>
      <c r="B32" s="74"/>
      <c r="C32" s="74"/>
      <c r="D32" s="74"/>
      <c r="E32" s="74"/>
      <c r="G32" s="183" t="s">
        <v>106</v>
      </c>
      <c r="H32" s="178"/>
      <c r="I32" s="178"/>
      <c r="J32" s="184"/>
      <c r="K32" s="181"/>
      <c r="L32" s="181"/>
      <c r="M32" s="70"/>
      <c r="O32" s="54"/>
      <c r="P32" s="52"/>
      <c r="Q32" s="52"/>
      <c r="R32" s="52"/>
      <c r="S32" s="52"/>
      <c r="T32" s="52"/>
      <c r="U32" s="52"/>
    </row>
    <row r="33" spans="1:21" s="53" customFormat="1" ht="21" customHeight="1">
      <c r="A33" s="70"/>
      <c r="B33" s="74"/>
      <c r="C33" s="74"/>
      <c r="D33" s="74"/>
      <c r="E33" s="74"/>
      <c r="G33" s="178" t="s">
        <v>49</v>
      </c>
      <c r="H33" s="178"/>
      <c r="I33" s="178"/>
      <c r="J33" s="184"/>
      <c r="K33" s="181"/>
      <c r="L33" s="181"/>
      <c r="M33" s="70"/>
      <c r="O33" s="54"/>
      <c r="P33" s="52"/>
      <c r="Q33" s="52"/>
      <c r="R33" s="52"/>
      <c r="S33" s="52"/>
      <c r="T33" s="52"/>
      <c r="U33" s="52"/>
    </row>
    <row r="34" spans="1:21" s="53" customFormat="1" ht="21" customHeight="1">
      <c r="A34" s="70"/>
      <c r="B34" s="74"/>
      <c r="C34" s="74"/>
      <c r="D34" s="74"/>
      <c r="E34" s="74"/>
      <c r="G34" s="178" t="s">
        <v>59</v>
      </c>
      <c r="H34" s="178"/>
      <c r="I34" s="178"/>
      <c r="J34" s="184"/>
      <c r="K34" s="181"/>
      <c r="L34" s="181"/>
      <c r="M34" s="70"/>
      <c r="O34" s="54"/>
      <c r="P34" s="52"/>
      <c r="Q34" s="52"/>
      <c r="R34" s="52"/>
      <c r="S34" s="52"/>
      <c r="T34" s="52"/>
      <c r="U34" s="52"/>
    </row>
    <row r="35" spans="1:21" s="53" customFormat="1" ht="21" customHeight="1">
      <c r="A35" s="70"/>
      <c r="B35" s="74"/>
      <c r="C35" s="74"/>
      <c r="D35" s="74"/>
      <c r="E35" s="74"/>
      <c r="G35" s="178" t="s">
        <v>64</v>
      </c>
      <c r="H35" s="178"/>
      <c r="I35" s="178"/>
      <c r="J35" s="184"/>
      <c r="K35" s="181"/>
      <c r="L35" s="181"/>
      <c r="M35" s="70"/>
      <c r="O35" s="54"/>
      <c r="P35" s="52"/>
      <c r="Q35" s="52"/>
      <c r="R35" s="52"/>
      <c r="S35" s="52"/>
      <c r="T35" s="52"/>
      <c r="U35" s="52"/>
    </row>
    <row r="36" spans="7:12" ht="20.25">
      <c r="G36" s="178" t="s">
        <v>69</v>
      </c>
      <c r="H36" s="178"/>
      <c r="I36" s="178"/>
      <c r="J36" s="184"/>
      <c r="K36" s="181"/>
      <c r="L36" s="182"/>
    </row>
    <row r="37" spans="7:12" ht="20.25">
      <c r="G37" s="178" t="s">
        <v>74</v>
      </c>
      <c r="H37" s="178"/>
      <c r="I37" s="178"/>
      <c r="J37" s="184"/>
      <c r="K37" s="181"/>
      <c r="L37" s="182"/>
    </row>
    <row r="38" spans="1:21" s="153" customFormat="1" ht="24.75" customHeight="1">
      <c r="A38" s="150"/>
      <c r="B38" s="150"/>
      <c r="C38" s="151"/>
      <c r="D38" s="151"/>
      <c r="E38" s="151"/>
      <c r="G38" s="178" t="s">
        <v>81</v>
      </c>
      <c r="H38" s="178"/>
      <c r="I38" s="183"/>
      <c r="J38" s="185"/>
      <c r="K38" s="181"/>
      <c r="L38" s="186"/>
      <c r="M38" s="152"/>
      <c r="O38" s="154"/>
      <c r="P38" s="155"/>
      <c r="Q38" s="155"/>
      <c r="R38" s="155"/>
      <c r="S38" s="155"/>
      <c r="T38" s="155"/>
      <c r="U38" s="155"/>
    </row>
    <row r="39" spans="1:21" s="53" customFormat="1" ht="24.75" customHeight="1">
      <c r="A39" s="70"/>
      <c r="B39" s="74"/>
      <c r="C39" s="74"/>
      <c r="D39" s="74"/>
      <c r="E39" s="74"/>
      <c r="F39" s="135"/>
      <c r="G39" s="178" t="s">
        <v>87</v>
      </c>
      <c r="H39" s="178"/>
      <c r="I39" s="183"/>
      <c r="J39" s="185"/>
      <c r="K39" s="181"/>
      <c r="L39" s="181"/>
      <c r="M39" s="70"/>
      <c r="O39" s="54"/>
      <c r="P39" s="52"/>
      <c r="Q39" s="52"/>
      <c r="R39" s="52"/>
      <c r="S39" s="52"/>
      <c r="T39" s="52"/>
      <c r="U39" s="52"/>
    </row>
    <row r="40" spans="1:21" s="53" customFormat="1" ht="24.75" customHeight="1">
      <c r="A40" s="70"/>
      <c r="B40" s="74"/>
      <c r="C40" s="74"/>
      <c r="D40" s="74"/>
      <c r="E40" s="74"/>
      <c r="F40" s="74"/>
      <c r="G40" s="178" t="s">
        <v>92</v>
      </c>
      <c r="H40" s="179"/>
      <c r="I40" s="184"/>
      <c r="J40" s="184"/>
      <c r="K40" s="181"/>
      <c r="L40" s="181"/>
      <c r="M40" s="70"/>
      <c r="O40" s="54"/>
      <c r="P40" s="52"/>
      <c r="Q40" s="52"/>
      <c r="R40" s="52"/>
      <c r="S40" s="52"/>
      <c r="T40" s="52"/>
      <c r="U40" s="52"/>
    </row>
    <row r="41" spans="1:21" s="53" customFormat="1" ht="24.75" customHeight="1">
      <c r="A41" s="70"/>
      <c r="B41" s="74"/>
      <c r="C41" s="74"/>
      <c r="D41" s="74"/>
      <c r="E41" s="74"/>
      <c r="F41" s="74"/>
      <c r="G41" s="178" t="s">
        <v>100</v>
      </c>
      <c r="H41" s="179"/>
      <c r="I41" s="184"/>
      <c r="J41" s="184"/>
      <c r="K41" s="181"/>
      <c r="L41" s="181"/>
      <c r="M41" s="70"/>
      <c r="O41" s="54"/>
      <c r="P41" s="52"/>
      <c r="Q41" s="52"/>
      <c r="R41" s="52"/>
      <c r="S41" s="52"/>
      <c r="T41" s="52"/>
      <c r="U41" s="52"/>
    </row>
    <row r="42" spans="1:21" s="53" customFormat="1" ht="24.75" customHeight="1">
      <c r="A42" s="70"/>
      <c r="B42" s="110"/>
      <c r="D42" s="71"/>
      <c r="E42" s="109"/>
      <c r="F42" s="109"/>
      <c r="G42" s="183" t="s">
        <v>105</v>
      </c>
      <c r="H42" s="187"/>
      <c r="I42" s="184"/>
      <c r="J42" s="184"/>
      <c r="K42" s="181"/>
      <c r="L42" s="181"/>
      <c r="M42" s="70"/>
      <c r="O42" s="54"/>
      <c r="P42" s="52"/>
      <c r="Q42" s="52"/>
      <c r="R42" s="52"/>
      <c r="S42" s="52"/>
      <c r="T42" s="52"/>
      <c r="U42" s="52"/>
    </row>
    <row r="43" spans="1:21" s="53" customFormat="1" ht="24.75" customHeight="1">
      <c r="A43" s="70"/>
      <c r="B43" s="189" t="s">
        <v>53</v>
      </c>
      <c r="C43" s="189"/>
      <c r="D43" s="189"/>
      <c r="E43" s="189"/>
      <c r="F43" s="189"/>
      <c r="G43" s="189"/>
      <c r="H43" s="189"/>
      <c r="I43" s="189"/>
      <c r="J43" s="189"/>
      <c r="K43" s="189"/>
      <c r="L43" s="70"/>
      <c r="M43" s="70"/>
      <c r="O43" s="54"/>
      <c r="P43" s="52"/>
      <c r="Q43" s="52"/>
      <c r="R43" s="52"/>
      <c r="S43" s="52"/>
      <c r="T43" s="52"/>
      <c r="U43" s="52"/>
    </row>
    <row r="44" spans="1:21" s="53" customFormat="1" ht="17.25" customHeight="1">
      <c r="A44" s="70"/>
      <c r="D44" s="71"/>
      <c r="E44" s="71"/>
      <c r="F44" s="71"/>
      <c r="G44" s="72"/>
      <c r="H44" s="73"/>
      <c r="I44" s="72"/>
      <c r="J44" s="72"/>
      <c r="K44" s="70"/>
      <c r="L44" s="70"/>
      <c r="M44" s="70"/>
      <c r="O44" s="54"/>
      <c r="P44" s="52"/>
      <c r="Q44" s="52"/>
      <c r="R44" s="52"/>
      <c r="S44" s="52"/>
      <c r="T44" s="52"/>
      <c r="U44" s="52"/>
    </row>
    <row r="45" spans="1:21" s="53" customFormat="1" ht="17.25" customHeight="1">
      <c r="A45" s="70"/>
      <c r="D45" s="71"/>
      <c r="E45" s="71"/>
      <c r="F45" s="71"/>
      <c r="G45" s="72"/>
      <c r="H45" s="73"/>
      <c r="I45" s="72"/>
      <c r="J45" s="72"/>
      <c r="K45" s="70"/>
      <c r="L45" s="70"/>
      <c r="M45" s="70"/>
      <c r="O45" s="54"/>
      <c r="P45" s="52"/>
      <c r="Q45" s="52"/>
      <c r="R45" s="52"/>
      <c r="S45" s="52"/>
      <c r="T45" s="52"/>
      <c r="U45" s="52"/>
    </row>
    <row r="46" spans="1:21" s="53" customFormat="1" ht="17.25" customHeight="1">
      <c r="A46" s="70"/>
      <c r="B46" s="70"/>
      <c r="C46" s="73"/>
      <c r="D46" s="73"/>
      <c r="E46" s="73"/>
      <c r="F46" s="73"/>
      <c r="G46" s="72"/>
      <c r="H46" s="73"/>
      <c r="I46" s="72"/>
      <c r="J46" s="72"/>
      <c r="K46" s="70"/>
      <c r="L46" s="70"/>
      <c r="M46" s="70"/>
      <c r="O46" s="54"/>
      <c r="P46" s="52"/>
      <c r="Q46" s="52"/>
      <c r="R46" s="52"/>
      <c r="S46" s="52"/>
      <c r="T46" s="52"/>
      <c r="U46" s="52"/>
    </row>
    <row r="47" spans="1:21" s="53" customFormat="1" ht="17.25" customHeight="1">
      <c r="A47" s="70"/>
      <c r="B47" s="70"/>
      <c r="C47" s="73"/>
      <c r="D47" s="73"/>
      <c r="E47" s="73"/>
      <c r="F47" s="73"/>
      <c r="G47" s="72"/>
      <c r="H47" s="73"/>
      <c r="I47" s="72"/>
      <c r="J47" s="72"/>
      <c r="K47" s="70"/>
      <c r="L47" s="70"/>
      <c r="M47" s="70"/>
      <c r="O47" s="54"/>
      <c r="P47" s="52"/>
      <c r="Q47" s="52"/>
      <c r="R47" s="52"/>
      <c r="S47" s="52"/>
      <c r="T47" s="52"/>
      <c r="U47" s="52"/>
    </row>
    <row r="48" spans="1:21" s="53" customFormat="1" ht="17.25" customHeight="1">
      <c r="A48" s="70"/>
      <c r="B48" s="70"/>
      <c r="C48" s="73"/>
      <c r="D48" s="73"/>
      <c r="E48" s="73"/>
      <c r="F48" s="73"/>
      <c r="G48" s="72"/>
      <c r="H48" s="73"/>
      <c r="I48" s="72"/>
      <c r="J48" s="72"/>
      <c r="K48" s="70"/>
      <c r="L48" s="70"/>
      <c r="M48" s="70"/>
      <c r="O48" s="54"/>
      <c r="P48" s="52"/>
      <c r="Q48" s="52"/>
      <c r="R48" s="52"/>
      <c r="S48" s="52"/>
      <c r="T48" s="52"/>
      <c r="U48" s="52"/>
    </row>
    <row r="49" spans="3:21" s="53" customFormat="1" ht="17.25" customHeight="1">
      <c r="C49" s="52"/>
      <c r="D49" s="52"/>
      <c r="E49" s="52"/>
      <c r="F49" s="52"/>
      <c r="G49" s="51"/>
      <c r="H49" s="52"/>
      <c r="I49" s="51"/>
      <c r="J49" s="51"/>
      <c r="O49" s="54"/>
      <c r="P49" s="52"/>
      <c r="Q49" s="52"/>
      <c r="R49" s="52"/>
      <c r="S49" s="52"/>
      <c r="T49" s="52"/>
      <c r="U49" s="52"/>
    </row>
    <row r="50" spans="3:21" s="53" customFormat="1" ht="17.25" customHeight="1">
      <c r="C50" s="52"/>
      <c r="D50" s="52"/>
      <c r="E50" s="52"/>
      <c r="F50" s="52"/>
      <c r="G50" s="51"/>
      <c r="H50" s="52"/>
      <c r="I50" s="51"/>
      <c r="J50" s="51"/>
      <c r="O50" s="54"/>
      <c r="P50" s="52"/>
      <c r="Q50" s="52"/>
      <c r="R50" s="52"/>
      <c r="S50" s="52"/>
      <c r="T50" s="52"/>
      <c r="U50" s="52"/>
    </row>
    <row r="51" spans="3:21" s="53" customFormat="1" ht="17.25" customHeight="1">
      <c r="C51" s="52"/>
      <c r="D51" s="52"/>
      <c r="E51" s="52"/>
      <c r="F51" s="52"/>
      <c r="G51" s="51"/>
      <c r="H51" s="52"/>
      <c r="I51" s="51"/>
      <c r="J51" s="51"/>
      <c r="O51" s="54"/>
      <c r="P51" s="52"/>
      <c r="Q51" s="52"/>
      <c r="R51" s="52"/>
      <c r="S51" s="52"/>
      <c r="T51" s="52"/>
      <c r="U51" s="52"/>
    </row>
    <row r="52" spans="1:21" s="53" customFormat="1" ht="17.25" customHeight="1">
      <c r="A52" s="55"/>
      <c r="C52" s="56"/>
      <c r="D52" s="56"/>
      <c r="E52" s="56"/>
      <c r="F52" s="56"/>
      <c r="G52" s="57"/>
      <c r="H52" s="56"/>
      <c r="I52" s="58"/>
      <c r="J52" s="58"/>
      <c r="K52" s="55"/>
      <c r="O52" s="54"/>
      <c r="P52" s="52"/>
      <c r="Q52" s="52"/>
      <c r="R52" s="52"/>
      <c r="S52" s="52"/>
      <c r="T52" s="52"/>
      <c r="U52" s="52"/>
    </row>
    <row r="53" s="41" customFormat="1" ht="12.75">
      <c r="I53" s="59"/>
    </row>
    <row r="54" spans="2:11" ht="12.75">
      <c r="B54" s="60"/>
      <c r="C54" s="41"/>
      <c r="D54" s="41"/>
      <c r="E54" s="41"/>
      <c r="F54" s="41"/>
      <c r="G54" s="41"/>
      <c r="H54" s="41"/>
      <c r="I54" s="59"/>
      <c r="J54" s="41"/>
      <c r="K54" s="41"/>
    </row>
    <row r="55" spans="2:10" ht="12.75">
      <c r="B55" s="41"/>
      <c r="C55" s="41"/>
      <c r="H55" s="41"/>
      <c r="I55" s="59"/>
      <c r="J55" s="41"/>
    </row>
    <row r="56" spans="2:10" ht="12.75">
      <c r="B56" s="61"/>
      <c r="C56" s="59"/>
      <c r="D56" s="41"/>
      <c r="H56" s="41"/>
      <c r="I56" s="59"/>
      <c r="J56" s="41"/>
    </row>
    <row r="57" spans="2:10" ht="12.75">
      <c r="B57" s="61"/>
      <c r="C57" s="59"/>
      <c r="D57" s="41"/>
      <c r="H57" s="41"/>
      <c r="I57" s="62"/>
      <c r="J57" s="41"/>
    </row>
    <row r="58" spans="2:9" ht="12.75">
      <c r="B58" s="61"/>
      <c r="C58" s="59"/>
      <c r="D58" s="41"/>
      <c r="I58" s="41"/>
    </row>
    <row r="59" spans="2:4" ht="12.75">
      <c r="B59" s="61"/>
      <c r="C59" s="59"/>
      <c r="D59" s="41"/>
    </row>
    <row r="60" spans="2:4" ht="12.75">
      <c r="B60" s="61"/>
      <c r="C60" s="59"/>
      <c r="D60" s="41"/>
    </row>
    <row r="61" spans="2:4" ht="12.75">
      <c r="B61" s="61"/>
      <c r="C61" s="59"/>
      <c r="D61" s="41"/>
    </row>
    <row r="62" spans="2:4" ht="12.75">
      <c r="B62" s="61"/>
      <c r="C62" s="59"/>
      <c r="D62" s="41"/>
    </row>
    <row r="63" spans="2:4" ht="12.75">
      <c r="B63" s="61"/>
      <c r="C63" s="59"/>
      <c r="D63" s="41"/>
    </row>
    <row r="64" spans="2:4" ht="12.75">
      <c r="B64" s="61"/>
      <c r="C64" s="59"/>
      <c r="D64" s="41"/>
    </row>
    <row r="65" spans="2:4" ht="12.75">
      <c r="B65" s="61"/>
      <c r="C65" s="59"/>
      <c r="D65" s="41"/>
    </row>
    <row r="66" spans="2:4" ht="12.75">
      <c r="B66" s="61"/>
      <c r="C66" s="59"/>
      <c r="D66" s="41"/>
    </row>
    <row r="67" spans="2:4" ht="12.75">
      <c r="B67" s="61"/>
      <c r="C67" s="59"/>
      <c r="D67" s="41"/>
    </row>
    <row r="68" spans="2:4" ht="12.75">
      <c r="B68" s="61"/>
      <c r="C68" s="59"/>
      <c r="D68" s="41"/>
    </row>
    <row r="69" spans="2:4" ht="12.75">
      <c r="B69" s="61"/>
      <c r="C69" s="59"/>
      <c r="D69" s="41"/>
    </row>
    <row r="70" spans="2:4" ht="12.75">
      <c r="B70" s="61"/>
      <c r="C70" s="59"/>
      <c r="D70" s="41"/>
    </row>
    <row r="71" spans="2:4" ht="12.75">
      <c r="B71" s="61"/>
      <c r="C71" s="59"/>
      <c r="D71" s="41"/>
    </row>
    <row r="72" spans="2:4" ht="12.75">
      <c r="B72" s="61"/>
      <c r="C72" s="59"/>
      <c r="D72" s="41"/>
    </row>
    <row r="73" spans="2:4" ht="12.75">
      <c r="B73" s="61"/>
      <c r="C73" s="59"/>
      <c r="D73" s="41"/>
    </row>
    <row r="74" spans="2:4" ht="12.75">
      <c r="B74" s="61"/>
      <c r="C74" s="59"/>
      <c r="D74" s="41"/>
    </row>
    <row r="75" spans="2:4" ht="12.75">
      <c r="B75" s="61"/>
      <c r="C75" s="59"/>
      <c r="D75" s="41"/>
    </row>
    <row r="76" spans="2:4" ht="12.75">
      <c r="B76" s="41"/>
      <c r="C76" s="41"/>
      <c r="D76" s="41"/>
    </row>
    <row r="77" spans="2:4" ht="12.75">
      <c r="B77" s="41"/>
      <c r="C77" s="41"/>
      <c r="D77" s="41"/>
    </row>
    <row r="78" spans="2:4" ht="12.75">
      <c r="B78" s="41"/>
      <c r="C78" s="41"/>
      <c r="D78" s="41"/>
    </row>
    <row r="79" spans="2:4" ht="12.75">
      <c r="B79" s="41"/>
      <c r="C79" s="41"/>
      <c r="D79" s="41"/>
    </row>
    <row r="80" spans="2:4" ht="12.75">
      <c r="B80" s="41"/>
      <c r="C80" s="41"/>
      <c r="D80" s="41"/>
    </row>
    <row r="81" spans="2:4" ht="12.75">
      <c r="B81" s="41"/>
      <c r="C81" s="41"/>
      <c r="D81" s="41"/>
    </row>
  </sheetData>
  <sheetProtection/>
  <mergeCells count="4">
    <mergeCell ref="B43:K43"/>
    <mergeCell ref="B8:I8"/>
    <mergeCell ref="B9:I9"/>
    <mergeCell ref="B10:I10"/>
  </mergeCells>
  <hyperlinks>
    <hyperlink ref="B12" location="'2006'!Área_de_impresión" display="Año 2006"/>
    <hyperlink ref="B13:B14" location="'Comparativo acumulado 2009-2010'!Área_de_impresión" display="Comparativo 2008-2009 acumulado"/>
    <hyperlink ref="B13" location="'2007'!Área_de_impresión" display="Año 2007"/>
    <hyperlink ref="B14" location="'2008 '!Área_de_impresión" display="Año 2008"/>
    <hyperlink ref="B15" location="'2009'!Área_de_impresión" display="Año 2009"/>
    <hyperlink ref="B16" location="'2010'!A1" display="Año 2010"/>
    <hyperlink ref="B17" location="'2011'!A1" display="Año 2011"/>
    <hyperlink ref="B18" location="'2012'!Área_de_impresión" display="Año 2012"/>
    <hyperlink ref="G14" location="'Acumulado 2012'!Área_de_impresión" display="Acumulado 2012"/>
    <hyperlink ref="G12" location="'Acumulado 2010'!Área_de_impresión" display="Acumulado 2010"/>
    <hyperlink ref="G13" location="'Acumulado 2011'!Área_de_impresión" display="Acumulado 2011"/>
    <hyperlink ref="B19" location="'2013'!A1" display="Año 2013"/>
    <hyperlink ref="G15" location="'Acumulado 2013'!A1" display="Acumulado 2013"/>
    <hyperlink ref="G24" location="'Comparativo meses 2011-2012'!A1" display="Comparativo meses 2011-2012"/>
    <hyperlink ref="G25" location="'Comparativo meses 2012-2013 '!A1" display="Comparativo meses 2012-2013"/>
    <hyperlink ref="G35" location="'Comparativo acumulado2012-2013'!A1" display="Comparativo acumulado 2012-2013"/>
    <hyperlink ref="B20" location="'2014'!Área_de_impresión" display="Año 2014"/>
    <hyperlink ref="G16" location="'Acumulado 2014'!A1" display="Acumulado 2014"/>
    <hyperlink ref="G36" location="'Comparativo acumulado2013-2014'!A1" display="Comparativo acumulado 2013-2014"/>
    <hyperlink ref="G26" location="'Comparativo meses 2013-2014'!A1" display="Comparativo meses 2013-2014"/>
    <hyperlink ref="G23" location="'Comparativo meses 2010-2011'!A1" display="Comparativo meses 2010-2011"/>
    <hyperlink ref="G33" location="'Comparativo acumulado 2010-2011'!A1" display="Comparativo acumulado 2010-2011"/>
    <hyperlink ref="G34" location="'Comparativo acumulado 2011-2012'!A1" display="Comparativo acumulado 2011-2012"/>
    <hyperlink ref="B21" location="'2015'!Área_de_impresión" display="Año 2015"/>
    <hyperlink ref="G18:I18" location="'Acumulado 2015'!Área_de_impresión" display="Acumulado 2015"/>
    <hyperlink ref="G36:K36" location="'Acumulado 2015'!Área_de_impresión" display="Comparativo acumulado 2014-2015"/>
    <hyperlink ref="G27:J27" location="'Comparativo meses 2014-2015'!A1" display="'Comparativo meses 2014-2015'!A1"/>
    <hyperlink ref="G36:J36" location="'Comparativo acumulado 2014-2015'!A1" display="Comparativo acumulado 2014-2015"/>
    <hyperlink ref="B22" location="'2016'!A1" display="Año 2016"/>
    <hyperlink ref="G18" location="'Acumulado 2016'!A1" display="Acumulado 2016"/>
    <hyperlink ref="G28" location="'Comparativo meses 2015-2016'!A1" display="Comparativo meses 2015-2016"/>
    <hyperlink ref="G38" location="'Comparativo acumulado 2015-2016'!A1" display="Comparativo acumulado 2015-2016"/>
    <hyperlink ref="B23" location="'2017'!Área_de_impresión" display="Año 2017"/>
    <hyperlink ref="G19" location="'Acumulado 2016'!A1" display="Acumulado 2016"/>
    <hyperlink ref="G20:H20" location="'Acumulado 2017'!Área_de_impresión" display="Acumulado 2017"/>
    <hyperlink ref="G29:J29" location="'Comparativo meses 2016-2017'!Área_de_impresión" display="Comparativo meses 2016-2017"/>
    <hyperlink ref="G39" location="'Comparativo acumulado 2016-2017'!A1" display="Comparativo acumulado 2016-2017"/>
    <hyperlink ref="G38:J38" location="'Comparativo meses 2016-2017'!Área_de_impresión" display="Comparativo acumulado 2015-2017"/>
    <hyperlink ref="B24" location="'2018'!Área_de_impresión" display="Año 2017"/>
    <hyperlink ref="G20" location="'Acumulado 2018'!Área_de_impresión" display="Acumulado 2018"/>
    <hyperlink ref="G30" location="'Comparativo meses 2017-2018'!Área_de_impresión" display="Comparativo meses 2017-2018"/>
    <hyperlink ref="G40" location="'Comparativo acumulado 2017-2018'!Área_de_impresión" display="Comparativo acumulado 2017-2018"/>
    <hyperlink ref="B25" location="'2019'!A1" display="Año 2019"/>
    <hyperlink ref="G21" location="'Acumulado 2019'!A1" display="Acumulado 2019"/>
    <hyperlink ref="G31" location="'Comparativo meses 2018-2019'!A1" display="Comparativo meses 2018-2019"/>
    <hyperlink ref="G41" location="'Comparativo acumulado 2018-2019'!A1" display="Comparativo  acumulado 2018-2019"/>
    <hyperlink ref="B26" location="'2020'!A1" display="Año 2020"/>
    <hyperlink ref="G22" location="'Acumulado 2020'!A1" display="Acumulado 2020"/>
    <hyperlink ref="G32" location="'Comparativo meses 2019-2020'!A1" display="Comparativo meses 2019-2020"/>
    <hyperlink ref="G42" location="'Comparativo acumulado 2019-2020'!A1" display="Comparativo acumulado 2018-2020"/>
  </hyperlinks>
  <printOptions/>
  <pageMargins left="0.7480314960629921" right="0.7480314960629921" top="0.984251968503937" bottom="0.984251968503937" header="0" footer="0"/>
  <pageSetup fitToHeight="0" fitToWidth="0" horizontalDpi="600" verticalDpi="600" orientation="landscape" paperSize="9" scale="5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7:P44"/>
  <sheetViews>
    <sheetView view="pageBreakPreview" zoomScale="80" zoomScaleNormal="70" zoomScaleSheetLayoutView="80" zoomScalePageLayoutView="80" workbookViewId="0" topLeftCell="B1">
      <selection activeCell="H8" sqref="H8"/>
    </sheetView>
  </sheetViews>
  <sheetFormatPr defaultColWidth="11.421875" defaultRowHeight="12.75"/>
  <cols>
    <col min="1" max="1" width="2.00390625" style="16" customWidth="1"/>
    <col min="2" max="2" width="25.28125" style="16" customWidth="1"/>
    <col min="3" max="4" width="14.140625" style="16" customWidth="1"/>
    <col min="5" max="5" width="19.00390625" style="16" bestFit="1" customWidth="1"/>
    <col min="6" max="6" width="17.7109375" style="16" bestFit="1" customWidth="1"/>
    <col min="7" max="7" width="17.140625" style="16" customWidth="1"/>
    <col min="8" max="8" width="13.421875" style="16" customWidth="1"/>
    <col min="9" max="9" width="26.8515625" style="16" bestFit="1" customWidth="1"/>
    <col min="10" max="16384" width="11.421875" style="16" customWidth="1"/>
  </cols>
  <sheetData>
    <row r="2" ht="12.75"/>
    <row r="3" ht="12.75"/>
    <row r="4" ht="12.75"/>
    <row r="5" ht="12.75"/>
    <row r="6" ht="9.75" customHeight="1"/>
    <row r="7" spans="2:8" s="9" customFormat="1" ht="3" customHeight="1">
      <c r="B7" s="14"/>
      <c r="C7" s="14"/>
      <c r="D7" s="14"/>
      <c r="E7" s="14"/>
      <c r="F7" s="14"/>
      <c r="G7" s="14"/>
      <c r="H7" s="14"/>
    </row>
    <row r="8" spans="2:8" s="9" customFormat="1" ht="23.25" customHeight="1">
      <c r="B8" s="134" t="s">
        <v>46</v>
      </c>
      <c r="C8" s="15"/>
      <c r="D8" s="15"/>
      <c r="E8" s="15"/>
      <c r="F8" s="15"/>
      <c r="G8" s="15"/>
      <c r="H8" s="75" t="s">
        <v>23</v>
      </c>
    </row>
    <row r="9" s="9" customFormat="1" ht="23.25" customHeight="1">
      <c r="B9" s="135">
        <v>2014</v>
      </c>
    </row>
    <row r="10" spans="2:15" ht="15.75" customHeight="1">
      <c r="B10" s="137"/>
      <c r="C10" s="137"/>
      <c r="D10" s="137"/>
      <c r="E10" s="137"/>
      <c r="F10" s="7"/>
      <c r="G10" s="137"/>
      <c r="H10" s="137"/>
      <c r="J10" s="93"/>
      <c r="K10" s="93"/>
      <c r="L10" s="93"/>
      <c r="M10" s="93"/>
      <c r="N10" s="93"/>
      <c r="O10" s="93"/>
    </row>
    <row r="11" spans="2:15" ht="15.75">
      <c r="B11" s="139" t="s">
        <v>6</v>
      </c>
      <c r="C11" s="138" t="s">
        <v>0</v>
      </c>
      <c r="D11" s="138" t="s">
        <v>1</v>
      </c>
      <c r="E11" s="138" t="s">
        <v>2</v>
      </c>
      <c r="F11" s="138" t="s">
        <v>3</v>
      </c>
      <c r="G11" s="138" t="s">
        <v>4</v>
      </c>
      <c r="H11" s="138" t="s">
        <v>5</v>
      </c>
      <c r="J11" s="93"/>
      <c r="K11" s="93"/>
      <c r="L11" s="93"/>
      <c r="M11" s="93"/>
      <c r="N11" s="93"/>
      <c r="O11" s="93"/>
    </row>
    <row r="12" spans="2:15" ht="15.75" customHeight="1">
      <c r="B12" s="19" t="s">
        <v>18</v>
      </c>
      <c r="C12" s="24">
        <f>SUM(D12:H12)</f>
        <v>1004200</v>
      </c>
      <c r="D12" s="24">
        <v>157313</v>
      </c>
      <c r="E12" s="24">
        <v>134907</v>
      </c>
      <c r="F12" s="24">
        <v>329711</v>
      </c>
      <c r="G12" s="24">
        <v>370116</v>
      </c>
      <c r="H12" s="24">
        <v>12153</v>
      </c>
      <c r="I12" s="24"/>
      <c r="J12" s="98"/>
      <c r="K12" s="98"/>
      <c r="L12" s="98"/>
      <c r="M12" s="98"/>
      <c r="N12" s="98"/>
      <c r="O12" s="98"/>
    </row>
    <row r="13" spans="2:15" ht="15.75">
      <c r="B13" s="139" t="s">
        <v>7</v>
      </c>
      <c r="C13" s="138"/>
      <c r="D13" s="138"/>
      <c r="E13" s="138"/>
      <c r="F13" s="138"/>
      <c r="G13" s="138"/>
      <c r="H13" s="138"/>
      <c r="J13" s="99"/>
      <c r="K13" s="99"/>
      <c r="L13" s="99"/>
      <c r="M13" s="99"/>
      <c r="N13" s="99"/>
      <c r="O13" s="99"/>
    </row>
    <row r="14" spans="2:16" ht="13.5" customHeight="1">
      <c r="B14" s="19" t="s">
        <v>18</v>
      </c>
      <c r="C14" s="24">
        <f>SUM(D14:H14)</f>
        <v>995521</v>
      </c>
      <c r="D14" s="24">
        <v>164600</v>
      </c>
      <c r="E14" s="24">
        <v>138780</v>
      </c>
      <c r="F14" s="24">
        <v>313776</v>
      </c>
      <c r="G14" s="24">
        <v>367179</v>
      </c>
      <c r="H14" s="24">
        <v>11186</v>
      </c>
      <c r="J14" s="108"/>
      <c r="K14" s="99"/>
      <c r="L14" s="99"/>
      <c r="M14" s="99"/>
      <c r="N14" s="99"/>
      <c r="O14" s="99"/>
      <c r="P14" s="99"/>
    </row>
    <row r="15" spans="2:16" ht="16.5" customHeight="1">
      <c r="B15" s="139" t="s">
        <v>8</v>
      </c>
      <c r="C15" s="138"/>
      <c r="D15" s="138"/>
      <c r="E15" s="138"/>
      <c r="F15" s="138"/>
      <c r="G15" s="138"/>
      <c r="H15" s="138"/>
      <c r="J15" s="108"/>
      <c r="K15" s="98"/>
      <c r="L15" s="98"/>
      <c r="M15" s="98"/>
      <c r="N15" s="98"/>
      <c r="O15" s="98"/>
      <c r="P15" s="98"/>
    </row>
    <row r="16" spans="2:15" ht="15">
      <c r="B16" s="19" t="s">
        <v>18</v>
      </c>
      <c r="C16" s="24">
        <f>SUM(D16:H16)</f>
        <v>1128100</v>
      </c>
      <c r="D16" s="24">
        <v>191572</v>
      </c>
      <c r="E16" s="24">
        <v>166984</v>
      </c>
      <c r="F16" s="24">
        <v>351652</v>
      </c>
      <c r="G16" s="24">
        <v>406018</v>
      </c>
      <c r="H16" s="24">
        <v>11874</v>
      </c>
      <c r="I16" s="112"/>
      <c r="J16" s="115"/>
      <c r="K16" s="115"/>
      <c r="L16" s="115"/>
      <c r="M16" s="115"/>
      <c r="N16" s="105"/>
      <c r="O16" s="105"/>
    </row>
    <row r="17" spans="2:15" ht="15.75">
      <c r="B17" s="139" t="s">
        <v>9</v>
      </c>
      <c r="C17" s="138"/>
      <c r="D17" s="138"/>
      <c r="E17" s="138"/>
      <c r="F17" s="138"/>
      <c r="G17" s="138"/>
      <c r="H17" s="138"/>
      <c r="I17" s="112"/>
      <c r="J17" s="115"/>
      <c r="K17" s="115"/>
      <c r="L17" s="115"/>
      <c r="M17" s="115"/>
      <c r="N17" s="105"/>
      <c r="O17" s="105"/>
    </row>
    <row r="18" spans="2:15" ht="15">
      <c r="B18" s="19" t="s">
        <v>18</v>
      </c>
      <c r="C18" s="24">
        <f>SUM(D18:H18)</f>
        <v>967362</v>
      </c>
      <c r="D18" s="24">
        <v>177741</v>
      </c>
      <c r="E18" s="24">
        <v>157810</v>
      </c>
      <c r="F18" s="24">
        <v>263897</v>
      </c>
      <c r="G18" s="24">
        <v>358027</v>
      </c>
      <c r="H18" s="24">
        <v>9887</v>
      </c>
      <c r="I18" s="113"/>
      <c r="J18" s="115"/>
      <c r="K18" s="115"/>
      <c r="L18" s="115"/>
      <c r="M18" s="115"/>
      <c r="N18" s="105"/>
      <c r="O18" s="105"/>
    </row>
    <row r="19" spans="2:14" ht="15.75">
      <c r="B19" s="139" t="s">
        <v>10</v>
      </c>
      <c r="C19" s="138"/>
      <c r="D19" s="138"/>
      <c r="E19" s="138"/>
      <c r="F19" s="138"/>
      <c r="G19" s="138"/>
      <c r="H19" s="138"/>
      <c r="I19" s="116"/>
      <c r="J19" s="116"/>
      <c r="K19" s="118"/>
      <c r="L19" s="118"/>
      <c r="M19" s="113"/>
      <c r="N19" s="17"/>
    </row>
    <row r="20" spans="2:13" ht="15">
      <c r="B20" s="19" t="s">
        <v>18</v>
      </c>
      <c r="C20" s="24">
        <f>SUM(D20:H20)</f>
        <v>765083</v>
      </c>
      <c r="D20" s="24">
        <v>154890</v>
      </c>
      <c r="E20" s="24">
        <v>141804</v>
      </c>
      <c r="F20" s="24">
        <v>174242</v>
      </c>
      <c r="G20" s="24">
        <v>289526</v>
      </c>
      <c r="H20" s="24">
        <v>4621</v>
      </c>
      <c r="I20" s="116"/>
      <c r="J20" s="119"/>
      <c r="K20" s="119"/>
      <c r="L20" s="120"/>
      <c r="M20" s="112"/>
    </row>
    <row r="21" spans="2:13" ht="15.75">
      <c r="B21" s="139" t="s">
        <v>11</v>
      </c>
      <c r="C21" s="138"/>
      <c r="D21" s="138"/>
      <c r="E21" s="138"/>
      <c r="F21" s="138"/>
      <c r="G21" s="138"/>
      <c r="H21" s="138"/>
      <c r="I21" s="116"/>
      <c r="J21" s="119"/>
      <c r="K21" s="119"/>
      <c r="L21" s="120"/>
      <c r="M21" s="112"/>
    </row>
    <row r="22" spans="2:16" ht="15" customHeight="1">
      <c r="B22" s="19" t="s">
        <v>18</v>
      </c>
      <c r="C22" s="24">
        <f>SUM(D22:H22)</f>
        <v>785555</v>
      </c>
      <c r="D22" s="24">
        <v>165164</v>
      </c>
      <c r="E22" s="24">
        <v>144998</v>
      </c>
      <c r="F22" s="24">
        <v>183354</v>
      </c>
      <c r="G22" s="24">
        <v>287755</v>
      </c>
      <c r="H22" s="24">
        <v>4284</v>
      </c>
      <c r="I22" s="116"/>
      <c r="J22" s="119"/>
      <c r="K22" s="119"/>
      <c r="L22" s="120"/>
      <c r="M22" s="121"/>
      <c r="N22" s="33"/>
      <c r="O22" s="33"/>
      <c r="P22" s="33"/>
    </row>
    <row r="23" spans="2:16" ht="15" customHeight="1">
      <c r="B23" s="139" t="s">
        <v>12</v>
      </c>
      <c r="C23" s="138"/>
      <c r="D23" s="138"/>
      <c r="E23" s="138"/>
      <c r="F23" s="138"/>
      <c r="G23" s="138"/>
      <c r="H23" s="138"/>
      <c r="I23" s="116"/>
      <c r="J23" s="119"/>
      <c r="K23" s="119"/>
      <c r="L23" s="120"/>
      <c r="M23" s="122"/>
      <c r="N23" s="34"/>
      <c r="O23" s="34"/>
      <c r="P23" s="34"/>
    </row>
    <row r="24" spans="2:16" ht="15" customHeight="1">
      <c r="B24" s="19" t="s">
        <v>18</v>
      </c>
      <c r="C24" s="24">
        <f>SUM(D24:H24)</f>
        <v>925247</v>
      </c>
      <c r="D24" s="24">
        <v>193677</v>
      </c>
      <c r="E24" s="24">
        <v>172979</v>
      </c>
      <c r="F24" s="24">
        <v>218259</v>
      </c>
      <c r="G24" s="24">
        <v>334335</v>
      </c>
      <c r="H24" s="24">
        <v>5997</v>
      </c>
      <c r="I24" s="116"/>
      <c r="J24" s="119"/>
      <c r="K24" s="116"/>
      <c r="L24" s="120"/>
      <c r="M24" s="123"/>
      <c r="N24" s="35"/>
      <c r="O24" s="35"/>
      <c r="P24" s="35"/>
    </row>
    <row r="25" spans="2:16" ht="15.75">
      <c r="B25" s="139" t="s">
        <v>13</v>
      </c>
      <c r="C25" s="138"/>
      <c r="D25" s="138"/>
      <c r="E25" s="138"/>
      <c r="F25" s="138"/>
      <c r="G25" s="138"/>
      <c r="H25" s="138"/>
      <c r="I25" s="116"/>
      <c r="J25" s="119"/>
      <c r="K25" s="119"/>
      <c r="L25" s="120"/>
      <c r="M25" s="124"/>
      <c r="N25" s="5"/>
      <c r="O25" s="5"/>
      <c r="P25" s="6"/>
    </row>
    <row r="26" spans="2:13" ht="15">
      <c r="B26" s="19" t="s">
        <v>18</v>
      </c>
      <c r="C26" s="24">
        <f>SUM(D26:H26)</f>
        <v>946927</v>
      </c>
      <c r="D26" s="24">
        <v>190928</v>
      </c>
      <c r="E26" s="24">
        <v>178756</v>
      </c>
      <c r="F26" s="24">
        <v>222726</v>
      </c>
      <c r="G26" s="24">
        <v>347801</v>
      </c>
      <c r="H26" s="24">
        <v>6716</v>
      </c>
      <c r="I26" s="112"/>
      <c r="J26" s="112"/>
      <c r="K26" s="112"/>
      <c r="L26" s="112"/>
      <c r="M26" s="112"/>
    </row>
    <row r="27" spans="2:13" ht="15.75">
      <c r="B27" s="139" t="s">
        <v>14</v>
      </c>
      <c r="C27" s="138"/>
      <c r="D27" s="138"/>
      <c r="E27" s="138"/>
      <c r="F27" s="138"/>
      <c r="G27" s="138"/>
      <c r="H27" s="138"/>
      <c r="I27" s="112"/>
      <c r="J27" s="112"/>
      <c r="K27" s="112"/>
      <c r="L27" s="112"/>
      <c r="M27" s="112"/>
    </row>
    <row r="28" spans="2:13" ht="15">
      <c r="B28" s="19" t="s">
        <v>18</v>
      </c>
      <c r="C28" s="24">
        <f>SUM(D28:H28)</f>
        <v>843582</v>
      </c>
      <c r="D28" s="24">
        <v>167309</v>
      </c>
      <c r="E28" s="24">
        <v>157153</v>
      </c>
      <c r="F28" s="24">
        <v>198117</v>
      </c>
      <c r="G28" s="24">
        <v>315099</v>
      </c>
      <c r="H28" s="24">
        <v>5904</v>
      </c>
      <c r="I28" s="112"/>
      <c r="J28" s="112"/>
      <c r="K28" s="112"/>
      <c r="L28" s="112"/>
      <c r="M28" s="112"/>
    </row>
    <row r="29" spans="2:13" ht="15.75">
      <c r="B29" s="139" t="s">
        <v>15</v>
      </c>
      <c r="C29" s="138"/>
      <c r="D29" s="138"/>
      <c r="E29" s="138"/>
      <c r="F29" s="138"/>
      <c r="G29" s="138"/>
      <c r="H29" s="138"/>
      <c r="I29" s="112"/>
      <c r="J29" s="112"/>
      <c r="K29" s="112"/>
      <c r="L29" s="112"/>
      <c r="M29" s="112"/>
    </row>
    <row r="30" spans="2:8" ht="15">
      <c r="B30" s="19" t="s">
        <v>18</v>
      </c>
      <c r="C30" s="24">
        <f>SUM(D30:H30)</f>
        <v>1050312</v>
      </c>
      <c r="D30" s="24">
        <v>195628</v>
      </c>
      <c r="E30" s="24">
        <v>172106</v>
      </c>
      <c r="F30" s="24">
        <v>279651</v>
      </c>
      <c r="G30" s="24">
        <v>394691</v>
      </c>
      <c r="H30" s="24">
        <v>8236</v>
      </c>
    </row>
    <row r="31" spans="2:8" ht="15.75">
      <c r="B31" s="139" t="s">
        <v>16</v>
      </c>
      <c r="C31" s="138"/>
      <c r="D31" s="138"/>
      <c r="E31" s="138"/>
      <c r="F31" s="138"/>
      <c r="G31" s="138"/>
      <c r="H31" s="138"/>
    </row>
    <row r="32" spans="2:8" ht="15">
      <c r="B32" s="19" t="s">
        <v>18</v>
      </c>
      <c r="C32" s="24">
        <f>SUM(D32:H32)</f>
        <v>1047184</v>
      </c>
      <c r="D32" s="24">
        <v>167332</v>
      </c>
      <c r="E32" s="24">
        <v>152662</v>
      </c>
      <c r="F32" s="24">
        <v>335739</v>
      </c>
      <c r="G32" s="24">
        <v>379468</v>
      </c>
      <c r="H32" s="24">
        <v>11983</v>
      </c>
    </row>
    <row r="33" spans="2:8" ht="15.75">
      <c r="B33" s="139" t="s">
        <v>17</v>
      </c>
      <c r="C33" s="138"/>
      <c r="D33" s="138"/>
      <c r="E33" s="138"/>
      <c r="F33" s="138"/>
      <c r="G33" s="138"/>
      <c r="H33" s="138"/>
    </row>
    <row r="34" spans="2:8" ht="15">
      <c r="B34" s="19" t="s">
        <v>18</v>
      </c>
      <c r="C34" s="24">
        <f>SUM(D34:H34)</f>
        <v>1052092</v>
      </c>
      <c r="D34" s="24">
        <v>164375</v>
      </c>
      <c r="E34" s="24">
        <v>151652</v>
      </c>
      <c r="F34" s="24">
        <v>332803</v>
      </c>
      <c r="G34" s="24">
        <v>389934</v>
      </c>
      <c r="H34" s="24">
        <v>13328</v>
      </c>
    </row>
    <row r="35" spans="2:8" s="9" customFormat="1" ht="3" customHeight="1">
      <c r="B35" s="14"/>
      <c r="C35" s="14"/>
      <c r="D35" s="14"/>
      <c r="E35" s="14"/>
      <c r="F35" s="14"/>
      <c r="G35" s="14"/>
      <c r="H35" s="14"/>
    </row>
    <row r="36" spans="2:8" ht="15.75">
      <c r="B36" s="140" t="s">
        <v>22</v>
      </c>
      <c r="C36" s="141" t="s">
        <v>0</v>
      </c>
      <c r="D36" s="141" t="s">
        <v>1</v>
      </c>
      <c r="E36" s="141" t="s">
        <v>2</v>
      </c>
      <c r="F36" s="141" t="s">
        <v>3</v>
      </c>
      <c r="G36" s="141" t="s">
        <v>4</v>
      </c>
      <c r="H36" s="141" t="s">
        <v>5</v>
      </c>
    </row>
    <row r="37" spans="2:8" ht="15">
      <c r="B37" s="32" t="s">
        <v>18</v>
      </c>
      <c r="C37" s="31">
        <f aca="true" t="shared" si="0" ref="C37:H37">C12+C14+C16+C18+C20+C22+C24+C26+C28+C30+C32+C34</f>
        <v>11511165</v>
      </c>
      <c r="D37" s="31">
        <f t="shared" si="0"/>
        <v>2090529</v>
      </c>
      <c r="E37" s="31">
        <f t="shared" si="0"/>
        <v>1870591</v>
      </c>
      <c r="F37" s="31">
        <f t="shared" si="0"/>
        <v>3203927</v>
      </c>
      <c r="G37" s="31">
        <f t="shared" si="0"/>
        <v>4239949</v>
      </c>
      <c r="H37" s="31">
        <f t="shared" si="0"/>
        <v>106169</v>
      </c>
    </row>
    <row r="38" spans="2:8" s="9" customFormat="1" ht="3" customHeight="1">
      <c r="B38" s="14"/>
      <c r="C38" s="14"/>
      <c r="D38" s="14"/>
      <c r="E38" s="14"/>
      <c r="F38" s="14"/>
      <c r="G38" s="14"/>
      <c r="H38" s="14"/>
    </row>
    <row r="40" ht="12.75">
      <c r="B40" s="39" t="s">
        <v>54</v>
      </c>
    </row>
    <row r="41" spans="2:8" ht="12.75">
      <c r="B41" s="79"/>
      <c r="C41" s="79"/>
      <c r="D41" s="128"/>
      <c r="E41" s="79"/>
      <c r="F41" s="79"/>
      <c r="G41" s="79"/>
      <c r="H41" s="79"/>
    </row>
    <row r="42" spans="2:8" ht="12.75">
      <c r="B42" s="79"/>
      <c r="C42" s="79"/>
      <c r="D42" s="79"/>
      <c r="E42" s="79"/>
      <c r="F42" s="79"/>
      <c r="G42" s="79"/>
      <c r="H42" s="79"/>
    </row>
    <row r="44" ht="12.75">
      <c r="F44" s="17"/>
    </row>
  </sheetData>
  <sheetProtection/>
  <hyperlinks>
    <hyperlink ref="H8" location="Indice!A1" display="Indice "/>
  </hyperlinks>
  <printOptions/>
  <pageMargins left="1.39" right="0.4330708661417323" top="0.81" bottom="0.6299212598425197" header="0" footer="0"/>
  <pageSetup fitToHeight="1" fitToWidth="1" horizontalDpi="600" verticalDpi="600" orientation="landscape" paperSize="9" scale="8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7:S43"/>
  <sheetViews>
    <sheetView view="pageBreakPreview" zoomScale="90" zoomScaleSheetLayoutView="90" zoomScalePageLayoutView="90" workbookViewId="0" topLeftCell="B1">
      <selection activeCell="C37" sqref="C37"/>
    </sheetView>
  </sheetViews>
  <sheetFormatPr defaultColWidth="11.421875" defaultRowHeight="12.75"/>
  <cols>
    <col min="1" max="1" width="2.00390625" style="16" customWidth="1"/>
    <col min="2" max="2" width="25.28125" style="16" customWidth="1"/>
    <col min="3" max="4" width="14.140625" style="16" customWidth="1"/>
    <col min="5" max="5" width="19.00390625" style="16" bestFit="1" customWidth="1"/>
    <col min="6" max="6" width="17.7109375" style="16" bestFit="1" customWidth="1"/>
    <col min="7" max="7" width="18.7109375" style="16" customWidth="1"/>
    <col min="8" max="8" width="13.421875" style="16" customWidth="1"/>
    <col min="9" max="9" width="26.8515625" style="16" bestFit="1" customWidth="1"/>
    <col min="10" max="11" width="11.421875" style="16" customWidth="1"/>
    <col min="12" max="12" width="13.00390625" style="16" bestFit="1" customWidth="1"/>
    <col min="13" max="16384" width="11.421875" style="16" customWidth="1"/>
  </cols>
  <sheetData>
    <row r="2" ht="12.75"/>
    <row r="3" ht="12.75"/>
    <row r="4" ht="12.75"/>
    <row r="5" ht="12.75"/>
    <row r="6" ht="9.75" customHeight="1"/>
    <row r="7" spans="2:8" s="9" customFormat="1" ht="3" customHeight="1">
      <c r="B7" s="14"/>
      <c r="C7" s="14"/>
      <c r="D7" s="14"/>
      <c r="E7" s="14"/>
      <c r="F7" s="14"/>
      <c r="G7" s="14"/>
      <c r="H7" s="14"/>
    </row>
    <row r="8" spans="2:8" s="9" customFormat="1" ht="23.25" customHeight="1">
      <c r="B8" s="134" t="s">
        <v>46</v>
      </c>
      <c r="C8" s="15"/>
      <c r="D8" s="15"/>
      <c r="E8" s="15"/>
      <c r="F8" s="15"/>
      <c r="G8" s="15"/>
      <c r="H8" s="75" t="s">
        <v>23</v>
      </c>
    </row>
    <row r="9" s="9" customFormat="1" ht="23.25" customHeight="1">
      <c r="B9" s="135">
        <v>2015</v>
      </c>
    </row>
    <row r="10" spans="2:15" ht="15.75" customHeight="1">
      <c r="B10" s="137"/>
      <c r="C10" s="137"/>
      <c r="D10" s="137"/>
      <c r="E10" s="137"/>
      <c r="F10" s="7"/>
      <c r="G10" s="137"/>
      <c r="H10" s="137"/>
      <c r="J10" s="93"/>
      <c r="K10" s="93"/>
      <c r="L10" s="93"/>
      <c r="M10" s="93"/>
      <c r="N10" s="93"/>
      <c r="O10" s="93"/>
    </row>
    <row r="11" spans="2:15" ht="15.75">
      <c r="B11" s="139" t="s">
        <v>6</v>
      </c>
      <c r="C11" s="138" t="s">
        <v>0</v>
      </c>
      <c r="D11" s="138" t="s">
        <v>1</v>
      </c>
      <c r="E11" s="138" t="s">
        <v>2</v>
      </c>
      <c r="F11" s="138" t="s">
        <v>3</v>
      </c>
      <c r="G11" s="138" t="s">
        <v>4</v>
      </c>
      <c r="H11" s="138" t="s">
        <v>5</v>
      </c>
      <c r="J11" s="93"/>
      <c r="K11" s="93"/>
      <c r="L11" s="93"/>
      <c r="M11" s="93"/>
      <c r="N11" s="93"/>
      <c r="O11" s="93"/>
    </row>
    <row r="12" spans="2:15" ht="15.75" customHeight="1">
      <c r="B12" s="19" t="s">
        <v>18</v>
      </c>
      <c r="C12" s="24">
        <v>1034144</v>
      </c>
      <c r="D12" s="24">
        <v>162544</v>
      </c>
      <c r="E12" s="24">
        <v>143454</v>
      </c>
      <c r="F12" s="24">
        <v>339991</v>
      </c>
      <c r="G12" s="24">
        <v>375228</v>
      </c>
      <c r="H12" s="24">
        <v>12927</v>
      </c>
      <c r="I12" s="24"/>
      <c r="J12" s="98"/>
      <c r="K12" s="98"/>
      <c r="L12" s="98"/>
      <c r="M12" s="98"/>
      <c r="N12" s="98"/>
      <c r="O12" s="98"/>
    </row>
    <row r="13" spans="2:15" ht="15.75">
      <c r="B13" s="139" t="s">
        <v>7</v>
      </c>
      <c r="C13" s="138"/>
      <c r="D13" s="138"/>
      <c r="E13" s="138"/>
      <c r="F13" s="138"/>
      <c r="G13" s="138"/>
      <c r="H13" s="138"/>
      <c r="J13" s="99"/>
      <c r="K13" s="99"/>
      <c r="L13" s="99"/>
      <c r="M13" s="99"/>
      <c r="N13" s="99"/>
      <c r="O13" s="99"/>
    </row>
    <row r="14" spans="2:19" ht="13.5" customHeight="1">
      <c r="B14" s="19" t="s">
        <v>18</v>
      </c>
      <c r="C14" s="24">
        <v>1013501</v>
      </c>
      <c r="D14" s="24">
        <v>170128</v>
      </c>
      <c r="E14" s="24">
        <v>150407</v>
      </c>
      <c r="F14" s="24">
        <v>315828</v>
      </c>
      <c r="G14" s="24">
        <v>364459</v>
      </c>
      <c r="H14" s="24">
        <v>12941</v>
      </c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</row>
    <row r="15" spans="2:19" ht="16.5" customHeight="1">
      <c r="B15" s="139" t="s">
        <v>8</v>
      </c>
      <c r="C15" s="138"/>
      <c r="D15" s="138"/>
      <c r="E15" s="138"/>
      <c r="F15" s="138"/>
      <c r="G15" s="138"/>
      <c r="H15" s="138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</row>
    <row r="16" spans="2:19" ht="15">
      <c r="B16" s="19" t="s">
        <v>18</v>
      </c>
      <c r="C16" s="24">
        <f>SUM(D16+E16+F16+G16+H16)</f>
        <v>1108667</v>
      </c>
      <c r="D16" s="24">
        <v>195055</v>
      </c>
      <c r="E16" s="24">
        <v>168962</v>
      </c>
      <c r="F16" s="24">
        <v>328130</v>
      </c>
      <c r="G16" s="24">
        <v>401776</v>
      </c>
      <c r="H16" s="24">
        <v>14744</v>
      </c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</row>
    <row r="17" spans="2:19" ht="15.75">
      <c r="B17" s="139" t="s">
        <v>9</v>
      </c>
      <c r="C17" s="138"/>
      <c r="D17" s="138"/>
      <c r="E17" s="138"/>
      <c r="F17" s="138"/>
      <c r="G17" s="138"/>
      <c r="H17" s="138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</row>
    <row r="18" spans="2:19" ht="15">
      <c r="B18" s="19" t="s">
        <v>18</v>
      </c>
      <c r="C18" s="24">
        <v>910103</v>
      </c>
      <c r="D18" s="24">
        <v>176230</v>
      </c>
      <c r="E18" s="24">
        <v>152574</v>
      </c>
      <c r="F18" s="24">
        <v>248812</v>
      </c>
      <c r="G18" s="24">
        <v>322651</v>
      </c>
      <c r="H18" s="24">
        <v>9836</v>
      </c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</row>
    <row r="19" spans="2:19" ht="15.75">
      <c r="B19" s="139" t="s">
        <v>10</v>
      </c>
      <c r="C19" s="138"/>
      <c r="D19" s="138"/>
      <c r="E19" s="138"/>
      <c r="F19" s="138"/>
      <c r="G19" s="138"/>
      <c r="H19" s="138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</row>
    <row r="20" spans="2:19" ht="15">
      <c r="B20" s="19" t="s">
        <v>18</v>
      </c>
      <c r="C20" s="24">
        <v>802034</v>
      </c>
      <c r="D20" s="24">
        <v>173692</v>
      </c>
      <c r="E20" s="24">
        <v>150801</v>
      </c>
      <c r="F20" s="24">
        <v>182981</v>
      </c>
      <c r="G20" s="24">
        <v>287263</v>
      </c>
      <c r="H20" s="24">
        <v>7297</v>
      </c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</row>
    <row r="21" spans="2:19" ht="15.75">
      <c r="B21" s="139" t="s">
        <v>11</v>
      </c>
      <c r="C21" s="138"/>
      <c r="D21" s="138"/>
      <c r="E21" s="138"/>
      <c r="F21" s="138"/>
      <c r="G21" s="138"/>
      <c r="H21" s="138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</row>
    <row r="22" spans="2:19" ht="15" customHeight="1">
      <c r="B22" s="19" t="s">
        <v>18</v>
      </c>
      <c r="C22" s="24">
        <v>795647</v>
      </c>
      <c r="D22" s="24">
        <v>175819</v>
      </c>
      <c r="E22" s="24">
        <v>151629</v>
      </c>
      <c r="F22" s="24">
        <v>178755</v>
      </c>
      <c r="G22" s="24">
        <v>282139</v>
      </c>
      <c r="H22" s="24">
        <v>7305</v>
      </c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</row>
    <row r="23" spans="2:19" ht="15" customHeight="1">
      <c r="B23" s="139" t="s">
        <v>12</v>
      </c>
      <c r="C23" s="138"/>
      <c r="D23" s="138"/>
      <c r="E23" s="138"/>
      <c r="F23" s="138"/>
      <c r="G23" s="138"/>
      <c r="H23" s="138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</row>
    <row r="24" spans="2:19" ht="15" customHeight="1">
      <c r="B24" s="19" t="s">
        <v>18</v>
      </c>
      <c r="C24" s="24">
        <f>SUM(D24:H24)</f>
        <v>944852</v>
      </c>
      <c r="D24" s="24">
        <v>199217</v>
      </c>
      <c r="E24" s="24">
        <v>176695</v>
      </c>
      <c r="F24" s="24">
        <v>228206</v>
      </c>
      <c r="G24" s="24">
        <v>331322</v>
      </c>
      <c r="H24" s="24">
        <v>9412</v>
      </c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</row>
    <row r="25" spans="2:19" ht="15.75">
      <c r="B25" s="139" t="s">
        <v>13</v>
      </c>
      <c r="C25" s="138"/>
      <c r="D25" s="138"/>
      <c r="E25" s="138"/>
      <c r="F25" s="138"/>
      <c r="G25" s="138"/>
      <c r="H25" s="138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</row>
    <row r="26" spans="2:19" ht="15">
      <c r="B26" s="19" t="s">
        <v>18</v>
      </c>
      <c r="C26" s="24">
        <f>SUM(D26:H26)</f>
        <v>962875</v>
      </c>
      <c r="D26" s="24">
        <v>199548</v>
      </c>
      <c r="E26" s="24">
        <v>187770</v>
      </c>
      <c r="F26" s="24">
        <v>231529</v>
      </c>
      <c r="G26" s="24">
        <f>5213+330307</f>
        <v>335520</v>
      </c>
      <c r="H26" s="24">
        <v>8508</v>
      </c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</row>
    <row r="27" spans="2:19" ht="15.75">
      <c r="B27" s="139" t="s">
        <v>14</v>
      </c>
      <c r="C27" s="138"/>
      <c r="D27" s="138"/>
      <c r="E27" s="138"/>
      <c r="F27" s="138"/>
      <c r="G27" s="138"/>
      <c r="H27" s="138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</row>
    <row r="28" spans="2:19" ht="15">
      <c r="B28" s="19" t="s">
        <v>18</v>
      </c>
      <c r="C28" s="24">
        <f>SUM(D28:H28)</f>
        <v>856397</v>
      </c>
      <c r="D28" s="24">
        <v>175040</v>
      </c>
      <c r="E28" s="24">
        <v>159054</v>
      </c>
      <c r="F28" s="24">
        <v>208657</v>
      </c>
      <c r="G28" s="24">
        <v>305533</v>
      </c>
      <c r="H28" s="24">
        <v>8113</v>
      </c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</row>
    <row r="29" spans="2:19" ht="15.75">
      <c r="B29" s="139" t="s">
        <v>15</v>
      </c>
      <c r="C29" s="138"/>
      <c r="D29" s="138"/>
      <c r="E29" s="138"/>
      <c r="F29" s="138"/>
      <c r="G29" s="138"/>
      <c r="H29" s="138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</row>
    <row r="30" spans="2:19" ht="15">
      <c r="B30" s="19" t="s">
        <v>18</v>
      </c>
      <c r="C30" s="24">
        <f>SUM(D30:H30)</f>
        <v>1112782</v>
      </c>
      <c r="D30" s="24">
        <v>208382</v>
      </c>
      <c r="E30" s="24">
        <v>194986</v>
      </c>
      <c r="F30" s="24">
        <v>306375</v>
      </c>
      <c r="G30" s="24">
        <v>393500</v>
      </c>
      <c r="H30" s="24">
        <v>9539</v>
      </c>
      <c r="I30" s="93"/>
      <c r="J30" s="93"/>
      <c r="K30" s="93"/>
      <c r="L30" s="149"/>
      <c r="M30" s="93"/>
      <c r="N30" s="93"/>
      <c r="O30" s="93"/>
      <c r="P30" s="93"/>
      <c r="Q30" s="93"/>
      <c r="R30" s="93"/>
      <c r="S30" s="93"/>
    </row>
    <row r="31" spans="2:19" ht="15.75">
      <c r="B31" s="139" t="s">
        <v>16</v>
      </c>
      <c r="C31" s="138"/>
      <c r="D31" s="138"/>
      <c r="E31" s="138"/>
      <c r="F31" s="138"/>
      <c r="G31" s="138"/>
      <c r="H31" s="138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</row>
    <row r="32" spans="2:19" ht="18.75" customHeight="1">
      <c r="B32" s="19" t="s">
        <v>18</v>
      </c>
      <c r="C32" s="24">
        <f>SUM(D32:H32)</f>
        <v>1104980</v>
      </c>
      <c r="D32" s="24">
        <v>179229</v>
      </c>
      <c r="E32" s="24">
        <v>167162</v>
      </c>
      <c r="F32" s="24">
        <v>346544</v>
      </c>
      <c r="G32" s="24">
        <v>399272</v>
      </c>
      <c r="H32" s="24">
        <v>12773</v>
      </c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</row>
    <row r="33" spans="2:19" ht="15.75">
      <c r="B33" s="139" t="s">
        <v>17</v>
      </c>
      <c r="C33" s="138"/>
      <c r="D33" s="138"/>
      <c r="E33" s="138"/>
      <c r="F33" s="138"/>
      <c r="G33" s="138"/>
      <c r="H33" s="138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</row>
    <row r="34" spans="2:19" ht="15">
      <c r="B34" s="19" t="s">
        <v>18</v>
      </c>
      <c r="C34" s="24">
        <v>1118983</v>
      </c>
      <c r="D34" s="24">
        <v>178407</v>
      </c>
      <c r="E34" s="24">
        <v>163140</v>
      </c>
      <c r="F34" s="24">
        <v>356133</v>
      </c>
      <c r="G34" s="24">
        <v>408740</v>
      </c>
      <c r="H34" s="24">
        <v>12563</v>
      </c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</row>
    <row r="35" spans="2:19" s="9" customFormat="1" ht="3" customHeight="1">
      <c r="B35" s="14"/>
      <c r="C35" s="14"/>
      <c r="D35" s="14"/>
      <c r="E35" s="14"/>
      <c r="F35" s="14"/>
      <c r="G35" s="14"/>
      <c r="H35" s="14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</row>
    <row r="36" spans="2:19" ht="15.75">
      <c r="B36" s="140" t="s">
        <v>22</v>
      </c>
      <c r="C36" s="141" t="s">
        <v>0</v>
      </c>
      <c r="D36" s="141" t="s">
        <v>1</v>
      </c>
      <c r="E36" s="141" t="s">
        <v>2</v>
      </c>
      <c r="F36" s="141" t="s">
        <v>3</v>
      </c>
      <c r="G36" s="141" t="s">
        <v>4</v>
      </c>
      <c r="H36" s="141" t="s">
        <v>5</v>
      </c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</row>
    <row r="37" spans="2:19" ht="15">
      <c r="B37" s="32" t="s">
        <v>18</v>
      </c>
      <c r="C37" s="31">
        <f>+D37+E37+F37+G37+H37</f>
        <v>11765227</v>
      </c>
      <c r="D37" s="31">
        <f>+D12+D14+D16+D18+D20+D22+D24+D26+D28+D30+D32+D34</f>
        <v>2193291</v>
      </c>
      <c r="E37" s="31">
        <f>+E12+E14+E16+E18+E20+E22+E24+E26+E28+E30+E32+E34</f>
        <v>1966634</v>
      </c>
      <c r="F37" s="31">
        <f>+F12+F14+F16+F18+F20+F22+F24+F26+F28+F30+F32+F34</f>
        <v>3271941</v>
      </c>
      <c r="G37" s="31">
        <f>+G12+G14+G16+G18+G20+G22+G24+G26+G28+G30+G32+G34</f>
        <v>4207403</v>
      </c>
      <c r="H37" s="31">
        <f>+H12+H14+H16+H18+H20+H22+H24+H26+H28+H30+H32+H34</f>
        <v>125958</v>
      </c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</row>
    <row r="38" spans="2:19" s="9" customFormat="1" ht="3" customHeight="1">
      <c r="B38" s="14"/>
      <c r="C38" s="14"/>
      <c r="D38" s="14"/>
      <c r="E38" s="14"/>
      <c r="F38" s="14"/>
      <c r="G38" s="14"/>
      <c r="H38" s="14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</row>
    <row r="39" spans="9:19" ht="12.75"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</row>
    <row r="40" spans="2:19" ht="12.75">
      <c r="B40" s="39" t="s">
        <v>54</v>
      </c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</row>
    <row r="41" spans="2:19" ht="12.75">
      <c r="B41" s="79"/>
      <c r="C41" s="79"/>
      <c r="D41" s="128"/>
      <c r="E41" s="79"/>
      <c r="F41" s="79"/>
      <c r="G41" s="79"/>
      <c r="H41" s="79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</row>
    <row r="42" spans="2:19" ht="12.75">
      <c r="B42" s="79"/>
      <c r="C42" s="79"/>
      <c r="D42" s="79"/>
      <c r="E42" s="79"/>
      <c r="F42" s="79"/>
      <c r="G42" s="79"/>
      <c r="H42" s="79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</row>
    <row r="43" spans="2:19" ht="12.75">
      <c r="B43" s="86"/>
      <c r="C43" s="77"/>
      <c r="D43" s="77"/>
      <c r="E43" s="79"/>
      <c r="F43" s="79"/>
      <c r="G43" s="79"/>
      <c r="H43" s="79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</row>
  </sheetData>
  <sheetProtection/>
  <hyperlinks>
    <hyperlink ref="H8" location="Indice!A1" display="Indice "/>
  </hyperlinks>
  <printOptions/>
  <pageMargins left="1.39" right="0.4330708661417323" top="0.81" bottom="0.6299212598425197" header="0" footer="0"/>
  <pageSetup fitToHeight="1" fitToWidth="1" horizontalDpi="600" verticalDpi="600" orientation="landscape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7:R43"/>
  <sheetViews>
    <sheetView view="pageBreakPreview" zoomScale="90" zoomScaleSheetLayoutView="90" zoomScalePageLayoutView="90" workbookViewId="0" topLeftCell="A3">
      <selection activeCell="H8" sqref="H8"/>
    </sheetView>
  </sheetViews>
  <sheetFormatPr defaultColWidth="11.421875" defaultRowHeight="12.75"/>
  <cols>
    <col min="1" max="1" width="2.00390625" style="16" customWidth="1"/>
    <col min="2" max="2" width="25.28125" style="16" customWidth="1"/>
    <col min="3" max="4" width="14.140625" style="16" customWidth="1"/>
    <col min="5" max="5" width="19.00390625" style="16" bestFit="1" customWidth="1"/>
    <col min="6" max="6" width="17.7109375" style="16" bestFit="1" customWidth="1"/>
    <col min="7" max="7" width="19.00390625" style="16" customWidth="1"/>
    <col min="8" max="8" width="13.421875" style="16" customWidth="1"/>
    <col min="9" max="9" width="11.421875" style="16" customWidth="1"/>
    <col min="10" max="10" width="11.8515625" style="16" bestFit="1" customWidth="1"/>
    <col min="11" max="11" width="11.421875" style="16" customWidth="1"/>
    <col min="12" max="12" width="13.00390625" style="16" bestFit="1" customWidth="1"/>
    <col min="13" max="16384" width="11.421875" style="16" customWidth="1"/>
  </cols>
  <sheetData>
    <row r="2" ht="12.75"/>
    <row r="3" ht="12.75"/>
    <row r="4" ht="12.75"/>
    <row r="5" ht="12.75"/>
    <row r="6" ht="9.75" customHeight="1"/>
    <row r="7" spans="2:8" s="9" customFormat="1" ht="3" customHeight="1">
      <c r="B7" s="14"/>
      <c r="C7" s="14"/>
      <c r="D7" s="14"/>
      <c r="E7" s="14"/>
      <c r="F7" s="14"/>
      <c r="G7" s="14"/>
      <c r="H7" s="14"/>
    </row>
    <row r="8" spans="2:8" s="9" customFormat="1" ht="23.25" customHeight="1">
      <c r="B8" s="134" t="s">
        <v>46</v>
      </c>
      <c r="C8" s="15"/>
      <c r="D8" s="15"/>
      <c r="E8" s="15"/>
      <c r="F8" s="15"/>
      <c r="G8" s="15"/>
      <c r="H8" s="75" t="s">
        <v>23</v>
      </c>
    </row>
    <row r="9" s="9" customFormat="1" ht="23.25" customHeight="1">
      <c r="B9" s="135">
        <v>2016</v>
      </c>
    </row>
    <row r="10" spans="2:14" ht="15.75" customHeight="1">
      <c r="B10" s="137"/>
      <c r="C10" s="137"/>
      <c r="D10" s="137"/>
      <c r="E10" s="137"/>
      <c r="F10" s="7"/>
      <c r="G10" s="137"/>
      <c r="H10" s="137"/>
      <c r="I10" s="93"/>
      <c r="J10" s="93"/>
      <c r="K10" s="93"/>
      <c r="L10" s="93"/>
      <c r="M10" s="93"/>
      <c r="N10" s="93"/>
    </row>
    <row r="11" spans="2:14" ht="15.75">
      <c r="B11" s="139" t="s">
        <v>6</v>
      </c>
      <c r="C11" s="138" t="s">
        <v>0</v>
      </c>
      <c r="D11" s="138" t="s">
        <v>1</v>
      </c>
      <c r="E11" s="138" t="s">
        <v>2</v>
      </c>
      <c r="F11" s="138" t="s">
        <v>3</v>
      </c>
      <c r="G11" s="138" t="s">
        <v>4</v>
      </c>
      <c r="H11" s="138" t="s">
        <v>5</v>
      </c>
      <c r="I11" s="93"/>
      <c r="J11" s="93"/>
      <c r="K11" s="93"/>
      <c r="L11" s="93"/>
      <c r="M11" s="93"/>
      <c r="N11" s="93"/>
    </row>
    <row r="12" spans="2:14" ht="15.75" customHeight="1">
      <c r="B12" s="19" t="s">
        <v>18</v>
      </c>
      <c r="C12" s="24">
        <f>SUM(D12:H12)</f>
        <v>1117763</v>
      </c>
      <c r="D12" s="24">
        <v>174269</v>
      </c>
      <c r="E12" s="24">
        <v>157557</v>
      </c>
      <c r="F12" s="24">
        <v>365540</v>
      </c>
      <c r="G12" s="24">
        <f>405444+2257</f>
        <v>407701</v>
      </c>
      <c r="H12" s="24">
        <v>12696</v>
      </c>
      <c r="I12" s="98"/>
      <c r="J12" s="98"/>
      <c r="K12" s="98"/>
      <c r="L12" s="98"/>
      <c r="M12" s="98"/>
      <c r="N12" s="98"/>
    </row>
    <row r="13" spans="2:14" ht="15.75">
      <c r="B13" s="139" t="s">
        <v>7</v>
      </c>
      <c r="C13" s="138"/>
      <c r="D13" s="138"/>
      <c r="E13" s="138"/>
      <c r="F13" s="138"/>
      <c r="G13" s="138"/>
      <c r="H13" s="138"/>
      <c r="I13" s="99"/>
      <c r="J13" s="99"/>
      <c r="K13" s="99"/>
      <c r="L13" s="148"/>
      <c r="M13" s="99"/>
      <c r="N13" s="99"/>
    </row>
    <row r="14" spans="2:18" ht="13.5" customHeight="1">
      <c r="B14" s="19" t="s">
        <v>18</v>
      </c>
      <c r="C14" s="24">
        <f>SUM(D14:H14)</f>
        <v>1134135</v>
      </c>
      <c r="D14" s="24">
        <v>185281</v>
      </c>
      <c r="E14" s="24">
        <v>174683</v>
      </c>
      <c r="F14" s="24">
        <v>349967</v>
      </c>
      <c r="G14" s="24">
        <f>407877+2906</f>
        <v>410783</v>
      </c>
      <c r="H14" s="24">
        <v>13421</v>
      </c>
      <c r="I14" s="93"/>
      <c r="J14" s="93"/>
      <c r="K14" s="93"/>
      <c r="L14" s="93"/>
      <c r="M14" s="93"/>
      <c r="N14" s="93"/>
      <c r="O14" s="93"/>
      <c r="P14" s="93"/>
      <c r="Q14" s="93"/>
      <c r="R14" s="93"/>
    </row>
    <row r="15" spans="2:18" ht="16.5" customHeight="1">
      <c r="B15" s="139" t="s">
        <v>8</v>
      </c>
      <c r="C15" s="138"/>
      <c r="D15" s="138"/>
      <c r="E15" s="138"/>
      <c r="F15" s="138"/>
      <c r="G15" s="138"/>
      <c r="H15" s="138"/>
      <c r="I15" s="93"/>
      <c r="J15" s="93"/>
      <c r="K15" s="93"/>
      <c r="L15" s="93"/>
      <c r="M15" s="93"/>
      <c r="N15" s="93"/>
      <c r="O15" s="93"/>
      <c r="P15" s="93"/>
      <c r="Q15" s="93"/>
      <c r="R15" s="93"/>
    </row>
    <row r="16" spans="2:18" ht="15">
      <c r="B16" s="19" t="s">
        <v>18</v>
      </c>
      <c r="C16" s="24">
        <f>SUM(D16:H16)</f>
        <v>1229730</v>
      </c>
      <c r="D16" s="24">
        <f>277221-70517</f>
        <v>206704</v>
      </c>
      <c r="E16" s="24">
        <f>240928-47590</f>
        <v>193338</v>
      </c>
      <c r="F16" s="24">
        <v>367960</v>
      </c>
      <c r="G16" s="24">
        <f>443427+3760</f>
        <v>447187</v>
      </c>
      <c r="H16" s="24">
        <f>48107-33566</f>
        <v>14541</v>
      </c>
      <c r="I16" s="93"/>
      <c r="J16" s="149"/>
      <c r="K16" s="93"/>
      <c r="L16" s="93"/>
      <c r="M16" s="93"/>
      <c r="N16" s="93"/>
      <c r="O16" s="93"/>
      <c r="P16" s="93"/>
      <c r="Q16" s="93"/>
      <c r="R16" s="93"/>
    </row>
    <row r="17" spans="2:18" ht="15.75">
      <c r="B17" s="139" t="s">
        <v>9</v>
      </c>
      <c r="C17" s="138"/>
      <c r="D17" s="138"/>
      <c r="E17" s="138"/>
      <c r="F17" s="138"/>
      <c r="G17" s="138"/>
      <c r="H17" s="138"/>
      <c r="I17" s="93"/>
      <c r="J17" s="93"/>
      <c r="K17" s="93"/>
      <c r="L17" s="93"/>
      <c r="M17" s="93"/>
      <c r="N17" s="93"/>
      <c r="O17" s="93"/>
      <c r="P17" s="93"/>
      <c r="Q17" s="93"/>
      <c r="R17" s="93"/>
    </row>
    <row r="18" spans="2:18" ht="15">
      <c r="B18" s="19" t="s">
        <v>18</v>
      </c>
      <c r="C18" s="24">
        <f>SUM(D18:H18)</f>
        <v>1059134</v>
      </c>
      <c r="D18" s="24">
        <v>191839</v>
      </c>
      <c r="E18" s="24">
        <v>184758</v>
      </c>
      <c r="F18" s="24">
        <v>284653</v>
      </c>
      <c r="G18" s="24">
        <v>384930</v>
      </c>
      <c r="H18" s="24">
        <v>12954</v>
      </c>
      <c r="I18" s="93"/>
      <c r="J18" s="93"/>
      <c r="K18" s="93"/>
      <c r="L18" s="93"/>
      <c r="M18" s="93"/>
      <c r="N18" s="93"/>
      <c r="O18" s="93"/>
      <c r="P18" s="93"/>
      <c r="Q18" s="93"/>
      <c r="R18" s="93"/>
    </row>
    <row r="19" spans="2:18" ht="15.75">
      <c r="B19" s="139" t="s">
        <v>10</v>
      </c>
      <c r="C19" s="138"/>
      <c r="D19" s="138"/>
      <c r="E19" s="138"/>
      <c r="F19" s="138"/>
      <c r="G19" s="138"/>
      <c r="H19" s="138"/>
      <c r="I19" s="93"/>
      <c r="J19" s="93"/>
      <c r="K19" s="93"/>
      <c r="L19" s="93"/>
      <c r="M19" s="93"/>
      <c r="N19" s="93"/>
      <c r="O19" s="93"/>
      <c r="P19" s="93"/>
      <c r="Q19" s="93"/>
      <c r="R19" s="93"/>
    </row>
    <row r="20" spans="2:18" ht="15">
      <c r="B20" s="19" t="s">
        <v>18</v>
      </c>
      <c r="C20" s="24">
        <f>+SUM(D20:H20)</f>
        <v>916104</v>
      </c>
      <c r="D20" s="24">
        <v>190583</v>
      </c>
      <c r="E20" s="24">
        <v>165736</v>
      </c>
      <c r="F20" s="24">
        <v>221264</v>
      </c>
      <c r="G20" s="24">
        <v>328960</v>
      </c>
      <c r="H20" s="24">
        <v>9561</v>
      </c>
      <c r="I20" s="93"/>
      <c r="J20" s="93"/>
      <c r="K20" s="93"/>
      <c r="L20" s="93"/>
      <c r="M20" s="93"/>
      <c r="N20" s="93"/>
      <c r="O20" s="93"/>
      <c r="P20" s="93"/>
      <c r="Q20" s="93"/>
      <c r="R20" s="93"/>
    </row>
    <row r="21" spans="2:18" ht="15.75">
      <c r="B21" s="139" t="s">
        <v>11</v>
      </c>
      <c r="C21" s="138"/>
      <c r="D21" s="138"/>
      <c r="E21" s="138"/>
      <c r="F21" s="138"/>
      <c r="G21" s="138"/>
      <c r="H21" s="138"/>
      <c r="I21" s="93"/>
      <c r="J21" s="93"/>
      <c r="K21" s="93"/>
      <c r="L21" s="93"/>
      <c r="M21" s="93"/>
      <c r="N21" s="93"/>
      <c r="O21" s="93"/>
      <c r="P21" s="93"/>
      <c r="Q21" s="93"/>
      <c r="R21" s="93"/>
    </row>
    <row r="22" spans="2:18" ht="15" customHeight="1">
      <c r="B22" s="19" t="s">
        <v>18</v>
      </c>
      <c r="C22" s="24">
        <f>+SUM(D22:H22)</f>
        <v>949032</v>
      </c>
      <c r="D22" s="24">
        <v>194062</v>
      </c>
      <c r="E22" s="24">
        <v>172063</v>
      </c>
      <c r="F22" s="24">
        <v>233894</v>
      </c>
      <c r="G22" s="24">
        <v>339587</v>
      </c>
      <c r="H22" s="24">
        <v>9426</v>
      </c>
      <c r="I22" s="93"/>
      <c r="J22" s="93"/>
      <c r="K22" s="93"/>
      <c r="L22" s="93"/>
      <c r="M22" s="93"/>
      <c r="N22" s="93"/>
      <c r="O22" s="93"/>
      <c r="P22" s="93"/>
      <c r="Q22" s="93"/>
      <c r="R22" s="93"/>
    </row>
    <row r="23" spans="2:18" ht="15" customHeight="1">
      <c r="B23" s="139" t="s">
        <v>12</v>
      </c>
      <c r="C23" s="138"/>
      <c r="D23" s="138"/>
      <c r="E23" s="138"/>
      <c r="F23" s="138"/>
      <c r="G23" s="138"/>
      <c r="H23" s="138"/>
      <c r="I23" s="93"/>
      <c r="J23" s="93"/>
      <c r="K23" s="93"/>
      <c r="L23" s="93"/>
      <c r="M23" s="93"/>
      <c r="N23" s="93"/>
      <c r="O23" s="93"/>
      <c r="P23" s="93"/>
      <c r="Q23" s="93"/>
      <c r="R23" s="93"/>
    </row>
    <row r="24" spans="2:18" ht="15" customHeight="1">
      <c r="B24" s="19" t="s">
        <v>18</v>
      </c>
      <c r="C24" s="24">
        <f>+SUM(D24:H24)</f>
        <v>1141711</v>
      </c>
      <c r="D24" s="24">
        <v>225096</v>
      </c>
      <c r="E24" s="24">
        <v>202912</v>
      </c>
      <c r="F24" s="24">
        <v>293723</v>
      </c>
      <c r="G24" s="24">
        <v>407018</v>
      </c>
      <c r="H24" s="24">
        <v>12962</v>
      </c>
      <c r="I24" s="93"/>
      <c r="J24" s="93"/>
      <c r="K24" s="93"/>
      <c r="L24" s="93"/>
      <c r="M24" s="93"/>
      <c r="N24" s="93"/>
      <c r="O24" s="93"/>
      <c r="P24" s="93"/>
      <c r="Q24" s="93"/>
      <c r="R24" s="93"/>
    </row>
    <row r="25" spans="2:18" ht="15.75">
      <c r="B25" s="139" t="s">
        <v>13</v>
      </c>
      <c r="C25" s="138"/>
      <c r="D25" s="138"/>
      <c r="E25" s="138"/>
      <c r="F25" s="138"/>
      <c r="G25" s="138"/>
      <c r="H25" s="138"/>
      <c r="I25" s="93"/>
      <c r="J25" s="93"/>
      <c r="K25" s="93"/>
      <c r="L25" s="93"/>
      <c r="M25" s="93"/>
      <c r="N25" s="93"/>
      <c r="O25" s="93"/>
      <c r="P25" s="93"/>
      <c r="Q25" s="93"/>
      <c r="R25" s="93"/>
    </row>
    <row r="26" spans="2:18" ht="15">
      <c r="B26" s="19" t="s">
        <v>18</v>
      </c>
      <c r="C26" s="24">
        <f>+SUM(D26:H26)</f>
        <v>1110148</v>
      </c>
      <c r="D26" s="24">
        <v>211709</v>
      </c>
      <c r="E26" s="24">
        <v>198703</v>
      </c>
      <c r="F26" s="24">
        <v>286336</v>
      </c>
      <c r="G26" s="24">
        <f>394785+4941</f>
        <v>399726</v>
      </c>
      <c r="H26" s="24">
        <v>13674</v>
      </c>
      <c r="I26" s="93"/>
      <c r="J26" s="93"/>
      <c r="K26" s="93"/>
      <c r="L26" s="149"/>
      <c r="M26" s="93"/>
      <c r="N26" s="93"/>
      <c r="O26" s="93"/>
      <c r="P26" s="93"/>
      <c r="Q26" s="93"/>
      <c r="R26" s="93"/>
    </row>
    <row r="27" spans="2:18" ht="15.75">
      <c r="B27" s="139" t="s">
        <v>14</v>
      </c>
      <c r="C27" s="138"/>
      <c r="D27" s="138"/>
      <c r="E27" s="138"/>
      <c r="F27" s="138"/>
      <c r="G27" s="138"/>
      <c r="H27" s="138"/>
      <c r="I27" s="93"/>
      <c r="J27" s="93"/>
      <c r="K27" s="93"/>
      <c r="L27" s="93"/>
      <c r="M27" s="93"/>
      <c r="N27" s="93"/>
      <c r="O27" s="93"/>
      <c r="P27" s="93"/>
      <c r="Q27" s="93"/>
      <c r="R27" s="93"/>
    </row>
    <row r="28" spans="2:18" ht="15">
      <c r="B28" s="19" t="s">
        <v>18</v>
      </c>
      <c r="C28" s="24">
        <f>+SUM(D28:H28)</f>
        <v>1003018</v>
      </c>
      <c r="D28" s="24">
        <v>197762</v>
      </c>
      <c r="E28" s="24">
        <v>175326</v>
      </c>
      <c r="F28" s="24">
        <v>250962</v>
      </c>
      <c r="G28" s="24">
        <f>3188+364401</f>
        <v>367589</v>
      </c>
      <c r="H28" s="24">
        <v>11379</v>
      </c>
      <c r="I28" s="93"/>
      <c r="J28" s="93"/>
      <c r="K28" s="93"/>
      <c r="L28" s="93"/>
      <c r="M28" s="93"/>
      <c r="N28" s="93"/>
      <c r="O28" s="93"/>
      <c r="P28" s="93"/>
      <c r="Q28" s="93"/>
      <c r="R28" s="93"/>
    </row>
    <row r="29" spans="2:18" ht="15.75">
      <c r="B29" s="139" t="s">
        <v>15</v>
      </c>
      <c r="C29" s="138"/>
      <c r="D29" s="138"/>
      <c r="E29" s="138"/>
      <c r="F29" s="138"/>
      <c r="G29" s="138"/>
      <c r="H29" s="138"/>
      <c r="I29" s="93"/>
      <c r="J29" s="93"/>
      <c r="K29" s="93"/>
      <c r="L29" s="93"/>
      <c r="M29" s="93"/>
      <c r="N29" s="93"/>
      <c r="O29" s="93"/>
      <c r="P29" s="93"/>
      <c r="Q29" s="93"/>
      <c r="R29" s="93"/>
    </row>
    <row r="30" spans="2:18" ht="15">
      <c r="B30" s="19" t="s">
        <v>18</v>
      </c>
      <c r="C30" s="24">
        <v>1264833</v>
      </c>
      <c r="D30" s="24">
        <v>232328</v>
      </c>
      <c r="E30" s="24">
        <v>226004</v>
      </c>
      <c r="F30" s="24">
        <v>349451</v>
      </c>
      <c r="G30" s="24">
        <v>442599</v>
      </c>
      <c r="H30" s="24">
        <v>14451</v>
      </c>
      <c r="I30" s="93"/>
      <c r="J30" s="93"/>
      <c r="K30" s="93"/>
      <c r="L30" s="93"/>
      <c r="M30" s="93"/>
      <c r="N30" s="93"/>
      <c r="O30" s="93"/>
      <c r="P30" s="93"/>
      <c r="Q30" s="93"/>
      <c r="R30" s="93"/>
    </row>
    <row r="31" spans="2:18" ht="15.75">
      <c r="B31" s="139" t="s">
        <v>16</v>
      </c>
      <c r="C31" s="138"/>
      <c r="D31" s="138"/>
      <c r="E31" s="138"/>
      <c r="F31" s="138"/>
      <c r="G31" s="138"/>
      <c r="H31" s="138"/>
      <c r="I31" s="93"/>
      <c r="J31" s="93"/>
      <c r="K31" s="93"/>
      <c r="L31" s="93"/>
      <c r="M31" s="93"/>
      <c r="N31" s="93"/>
      <c r="O31" s="93"/>
      <c r="P31" s="93"/>
      <c r="Q31" s="93"/>
      <c r="R31" s="93"/>
    </row>
    <row r="32" spans="2:18" ht="15">
      <c r="B32" s="19" t="s">
        <v>18</v>
      </c>
      <c r="C32" s="24">
        <v>1193352</v>
      </c>
      <c r="D32" s="24">
        <v>196223</v>
      </c>
      <c r="E32" s="24">
        <v>183379</v>
      </c>
      <c r="F32" s="24">
        <v>359202</v>
      </c>
      <c r="G32" s="24">
        <v>433724</v>
      </c>
      <c r="H32" s="24">
        <v>20824</v>
      </c>
      <c r="I32" s="93"/>
      <c r="J32" s="93"/>
      <c r="K32" s="93"/>
      <c r="L32" s="93"/>
      <c r="M32" s="93"/>
      <c r="N32" s="93"/>
      <c r="O32" s="93"/>
      <c r="P32" s="93"/>
      <c r="Q32" s="93"/>
      <c r="R32" s="93"/>
    </row>
    <row r="33" spans="2:18" ht="15.75">
      <c r="B33" s="139" t="s">
        <v>17</v>
      </c>
      <c r="C33" s="138"/>
      <c r="D33" s="138"/>
      <c r="E33" s="138"/>
      <c r="F33" s="138"/>
      <c r="G33" s="138"/>
      <c r="H33" s="138"/>
      <c r="I33" s="93"/>
      <c r="J33" s="93"/>
      <c r="K33" s="93"/>
      <c r="L33" s="149"/>
      <c r="M33" s="93"/>
      <c r="N33" s="93"/>
      <c r="O33" s="93"/>
      <c r="P33" s="93"/>
      <c r="Q33" s="93"/>
      <c r="R33" s="93"/>
    </row>
    <row r="34" spans="2:18" ht="15">
      <c r="B34" s="19" t="s">
        <v>18</v>
      </c>
      <c r="C34" s="24">
        <f>+SUM(D34:H34)</f>
        <v>1291438</v>
      </c>
      <c r="D34" s="24">
        <v>216032</v>
      </c>
      <c r="E34" s="24">
        <v>188942</v>
      </c>
      <c r="F34" s="24">
        <v>400587</v>
      </c>
      <c r="G34" s="24">
        <v>463928</v>
      </c>
      <c r="H34" s="24">
        <v>21949</v>
      </c>
      <c r="I34" s="93"/>
      <c r="J34" s="93"/>
      <c r="K34" s="93"/>
      <c r="L34" s="93"/>
      <c r="M34" s="93"/>
      <c r="N34" s="93"/>
      <c r="O34" s="93"/>
      <c r="P34" s="93"/>
      <c r="Q34" s="93"/>
      <c r="R34" s="93"/>
    </row>
    <row r="35" spans="2:18" s="9" customFormat="1" ht="3" customHeight="1">
      <c r="B35" s="14"/>
      <c r="C35" s="14"/>
      <c r="D35" s="14"/>
      <c r="E35" s="14"/>
      <c r="F35" s="14"/>
      <c r="G35" s="14"/>
      <c r="H35" s="14"/>
      <c r="I35" s="93"/>
      <c r="J35" s="93"/>
      <c r="K35" s="93"/>
      <c r="L35" s="93"/>
      <c r="M35" s="93"/>
      <c r="N35" s="93"/>
      <c r="O35" s="93"/>
      <c r="P35" s="93"/>
      <c r="Q35" s="93"/>
      <c r="R35" s="93"/>
    </row>
    <row r="36" spans="2:18" ht="15.75">
      <c r="B36" s="140" t="s">
        <v>22</v>
      </c>
      <c r="C36" s="141" t="s">
        <v>0</v>
      </c>
      <c r="D36" s="141" t="s">
        <v>1</v>
      </c>
      <c r="E36" s="141" t="s">
        <v>2</v>
      </c>
      <c r="F36" s="141" t="s">
        <v>3</v>
      </c>
      <c r="G36" s="141" t="s">
        <v>4</v>
      </c>
      <c r="H36" s="141" t="s">
        <v>5</v>
      </c>
      <c r="I36" s="93"/>
      <c r="J36" s="93"/>
      <c r="K36" s="93"/>
      <c r="L36" s="93"/>
      <c r="M36" s="93"/>
      <c r="N36" s="93"/>
      <c r="O36" s="93"/>
      <c r="P36" s="93"/>
      <c r="Q36" s="93"/>
      <c r="R36" s="93"/>
    </row>
    <row r="37" spans="2:18" ht="15">
      <c r="B37" s="32" t="s">
        <v>18</v>
      </c>
      <c r="C37" s="31">
        <f aca="true" t="shared" si="0" ref="C37:H37">SUM(C12:C34)</f>
        <v>13410398</v>
      </c>
      <c r="D37" s="31">
        <f t="shared" si="0"/>
        <v>2421888</v>
      </c>
      <c r="E37" s="31">
        <f t="shared" si="0"/>
        <v>2223401</v>
      </c>
      <c r="F37" s="31">
        <f t="shared" si="0"/>
        <v>3763539</v>
      </c>
      <c r="G37" s="31">
        <f t="shared" si="0"/>
        <v>4833732</v>
      </c>
      <c r="H37" s="31">
        <f t="shared" si="0"/>
        <v>167838</v>
      </c>
      <c r="I37" s="93"/>
      <c r="J37" s="93"/>
      <c r="K37" s="93"/>
      <c r="L37" s="93"/>
      <c r="M37" s="93"/>
      <c r="N37" s="93"/>
      <c r="O37" s="93"/>
      <c r="P37" s="93"/>
      <c r="Q37" s="93"/>
      <c r="R37" s="93"/>
    </row>
    <row r="38" spans="2:18" s="9" customFormat="1" ht="3" customHeight="1">
      <c r="B38" s="134"/>
      <c r="C38" s="15"/>
      <c r="D38" s="15"/>
      <c r="E38" s="15"/>
      <c r="F38" s="15"/>
      <c r="G38" s="15"/>
      <c r="H38" s="75"/>
      <c r="I38" s="93"/>
      <c r="J38" s="93"/>
      <c r="K38" s="93"/>
      <c r="L38" s="93"/>
      <c r="M38" s="93"/>
      <c r="N38" s="93"/>
      <c r="O38" s="93"/>
      <c r="P38" s="93"/>
      <c r="Q38" s="93"/>
      <c r="R38" s="93"/>
    </row>
    <row r="39" spans="9:18" ht="12.75">
      <c r="I39" s="93"/>
      <c r="J39" s="93"/>
      <c r="K39" s="93"/>
      <c r="L39" s="93"/>
      <c r="M39" s="93"/>
      <c r="N39" s="93"/>
      <c r="O39" s="93"/>
      <c r="P39" s="93"/>
      <c r="Q39" s="93"/>
      <c r="R39" s="93"/>
    </row>
    <row r="40" spans="2:18" ht="12.75">
      <c r="B40" s="39" t="s">
        <v>54</v>
      </c>
      <c r="I40" s="93"/>
      <c r="J40" s="93"/>
      <c r="K40" s="93"/>
      <c r="L40" s="93"/>
      <c r="M40" s="93"/>
      <c r="N40" s="93"/>
      <c r="O40" s="93"/>
      <c r="P40" s="93"/>
      <c r="Q40" s="93"/>
      <c r="R40" s="93"/>
    </row>
    <row r="41" spans="2:18" ht="12.75">
      <c r="B41" s="79"/>
      <c r="C41" s="79"/>
      <c r="D41" s="128"/>
      <c r="E41" s="79"/>
      <c r="F41" s="79"/>
      <c r="G41" s="79"/>
      <c r="H41" s="79"/>
      <c r="I41" s="93"/>
      <c r="J41" s="93"/>
      <c r="K41" s="93"/>
      <c r="L41" s="93"/>
      <c r="M41" s="93"/>
      <c r="N41" s="93"/>
      <c r="O41" s="93"/>
      <c r="P41" s="93"/>
      <c r="Q41" s="93"/>
      <c r="R41" s="93"/>
    </row>
    <row r="42" spans="2:18" ht="15">
      <c r="B42" s="79"/>
      <c r="C42" s="165"/>
      <c r="D42" s="164"/>
      <c r="E42" s="164"/>
      <c r="F42" s="164"/>
      <c r="G42" s="164"/>
      <c r="H42" s="164"/>
      <c r="I42" s="164"/>
      <c r="J42" s="93"/>
      <c r="K42" s="93"/>
      <c r="L42" s="93"/>
      <c r="M42" s="93"/>
      <c r="N42" s="93"/>
      <c r="O42" s="93"/>
      <c r="P42" s="93"/>
      <c r="Q42" s="93"/>
      <c r="R42" s="93"/>
    </row>
    <row r="43" spans="2:18" ht="12.75">
      <c r="B43" s="86"/>
      <c r="C43" s="77"/>
      <c r="D43" s="77"/>
      <c r="E43" s="79"/>
      <c r="F43" s="79"/>
      <c r="G43" s="79"/>
      <c r="H43" s="79"/>
      <c r="I43" s="93"/>
      <c r="J43" s="93"/>
      <c r="K43" s="93"/>
      <c r="L43" s="93"/>
      <c r="M43" s="93"/>
      <c r="N43" s="93"/>
      <c r="O43" s="93"/>
      <c r="P43" s="93"/>
      <c r="Q43" s="93"/>
      <c r="R43" s="93"/>
    </row>
  </sheetData>
  <sheetProtection/>
  <hyperlinks>
    <hyperlink ref="H8" location="Indice!A1" display="Indice "/>
  </hyperlinks>
  <printOptions/>
  <pageMargins left="0.75" right="0.75" top="1" bottom="1" header="0.3" footer="0.3"/>
  <pageSetup horizontalDpi="600" verticalDpi="600" orientation="portrait" paperSize="9" scale="56" r:id="rId2"/>
  <colBreaks count="1" manualBreakCount="1">
    <brk id="8" max="42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7:R43"/>
  <sheetViews>
    <sheetView view="pageBreakPreview" zoomScale="90" zoomScaleSheetLayoutView="90" zoomScalePageLayoutView="90" workbookViewId="0" topLeftCell="A1">
      <selection activeCell="H8" sqref="H8"/>
    </sheetView>
  </sheetViews>
  <sheetFormatPr defaultColWidth="11.421875" defaultRowHeight="12.75"/>
  <cols>
    <col min="1" max="1" width="2.00390625" style="16" customWidth="1"/>
    <col min="2" max="2" width="25.28125" style="16" customWidth="1"/>
    <col min="3" max="4" width="14.140625" style="16" customWidth="1"/>
    <col min="5" max="5" width="19.00390625" style="16" bestFit="1" customWidth="1"/>
    <col min="6" max="6" width="17.7109375" style="16" bestFit="1" customWidth="1"/>
    <col min="7" max="7" width="19.00390625" style="16" customWidth="1"/>
    <col min="8" max="8" width="13.421875" style="16" customWidth="1"/>
    <col min="9" max="10" width="11.421875" style="16" customWidth="1"/>
    <col min="11" max="11" width="13.140625" style="16" bestFit="1" customWidth="1"/>
    <col min="12" max="12" width="13.00390625" style="16" bestFit="1" customWidth="1"/>
    <col min="13" max="13" width="13.8515625" style="16" bestFit="1" customWidth="1"/>
    <col min="14" max="16384" width="11.421875" style="16" customWidth="1"/>
  </cols>
  <sheetData>
    <row r="2" ht="12.75"/>
    <row r="3" ht="12.75"/>
    <row r="4" ht="12.75"/>
    <row r="5" ht="12.75"/>
    <row r="6" ht="9.75" customHeight="1"/>
    <row r="7" spans="2:8" s="9" customFormat="1" ht="3" customHeight="1">
      <c r="B7" s="158"/>
      <c r="C7" s="14"/>
      <c r="D7" s="14"/>
      <c r="E7" s="14"/>
      <c r="F7" s="14"/>
      <c r="G7" s="14"/>
      <c r="H7" s="14"/>
    </row>
    <row r="8" spans="2:8" s="9" customFormat="1" ht="23.25" customHeight="1">
      <c r="B8" s="15" t="s">
        <v>46</v>
      </c>
      <c r="C8" s="15"/>
      <c r="D8" s="15"/>
      <c r="E8" s="15"/>
      <c r="F8" s="15"/>
      <c r="G8" s="15"/>
      <c r="H8" s="75" t="s">
        <v>23</v>
      </c>
    </row>
    <row r="9" s="9" customFormat="1" ht="23.25" customHeight="1">
      <c r="B9" s="157">
        <v>2017</v>
      </c>
    </row>
    <row r="10" spans="2:14" ht="15.75" customHeight="1">
      <c r="B10" s="137"/>
      <c r="C10" s="137"/>
      <c r="D10" s="137"/>
      <c r="E10" s="137"/>
      <c r="F10" s="7"/>
      <c r="G10" s="137"/>
      <c r="H10" s="137"/>
      <c r="I10" s="93"/>
      <c r="J10" s="93"/>
      <c r="K10" s="93"/>
      <c r="L10" s="93"/>
      <c r="M10" s="93"/>
      <c r="N10" s="93"/>
    </row>
    <row r="11" spans="2:14" ht="15.75">
      <c r="B11" s="139" t="s">
        <v>6</v>
      </c>
      <c r="C11" s="138" t="s">
        <v>0</v>
      </c>
      <c r="D11" s="138" t="s">
        <v>1</v>
      </c>
      <c r="E11" s="138" t="s">
        <v>2</v>
      </c>
      <c r="F11" s="138" t="s">
        <v>3</v>
      </c>
      <c r="G11" s="138" t="s">
        <v>4</v>
      </c>
      <c r="H11" s="138" t="s">
        <v>5</v>
      </c>
      <c r="I11" s="93"/>
      <c r="J11" s="93"/>
      <c r="K11" s="24"/>
      <c r="L11" s="93"/>
      <c r="M11" s="93"/>
      <c r="N11" s="93"/>
    </row>
    <row r="12" spans="2:14" ht="15.75" customHeight="1">
      <c r="B12" s="19" t="s">
        <v>18</v>
      </c>
      <c r="C12" s="24">
        <f>+SUM(D12:H12)</f>
        <v>1201522</v>
      </c>
      <c r="D12" s="24">
        <v>193582</v>
      </c>
      <c r="E12" s="24">
        <v>173266</v>
      </c>
      <c r="F12" s="24">
        <v>371740</v>
      </c>
      <c r="G12" s="24">
        <v>440006</v>
      </c>
      <c r="H12" s="24">
        <v>22928</v>
      </c>
      <c r="I12" s="98"/>
      <c r="J12" s="98"/>
      <c r="K12" s="98"/>
      <c r="L12" s="98"/>
      <c r="M12" s="98"/>
      <c r="N12" s="98"/>
    </row>
    <row r="13" spans="2:14" ht="15.75">
      <c r="B13" s="139" t="s">
        <v>7</v>
      </c>
      <c r="C13" s="138"/>
      <c r="D13" s="138"/>
      <c r="E13" s="138"/>
      <c r="F13" s="138"/>
      <c r="G13" s="138"/>
      <c r="H13" s="138"/>
      <c r="I13" s="99"/>
      <c r="J13" s="99"/>
      <c r="K13" s="99"/>
      <c r="L13" s="148"/>
      <c r="M13" s="99"/>
      <c r="N13" s="99"/>
    </row>
    <row r="14" spans="2:18" ht="13.5" customHeight="1">
      <c r="B14" s="19" t="s">
        <v>18</v>
      </c>
      <c r="C14" s="24">
        <f>+SUM(D14:H14)</f>
        <v>1208197</v>
      </c>
      <c r="D14" s="24">
        <v>207629</v>
      </c>
      <c r="E14" s="24">
        <v>179732</v>
      </c>
      <c r="F14" s="24">
        <v>364565</v>
      </c>
      <c r="G14" s="24">
        <f>432713+2492</f>
        <v>435205</v>
      </c>
      <c r="H14" s="24">
        <v>21066</v>
      </c>
      <c r="I14" s="93"/>
      <c r="J14" s="93"/>
      <c r="K14" s="93"/>
      <c r="L14" s="93"/>
      <c r="M14" s="93"/>
      <c r="N14" s="93"/>
      <c r="O14" s="93"/>
      <c r="P14" s="93"/>
      <c r="Q14" s="93"/>
      <c r="R14" s="93"/>
    </row>
    <row r="15" spans="2:18" ht="16.5" customHeight="1">
      <c r="B15" s="139" t="s">
        <v>8</v>
      </c>
      <c r="C15" s="138"/>
      <c r="D15" s="138"/>
      <c r="E15" s="138"/>
      <c r="F15" s="138"/>
      <c r="G15" s="138"/>
      <c r="H15" s="138"/>
      <c r="I15" s="93"/>
      <c r="J15" s="93"/>
      <c r="K15" s="93"/>
      <c r="L15" s="93"/>
      <c r="M15" s="93"/>
      <c r="N15" s="93"/>
      <c r="O15" s="93"/>
      <c r="P15" s="93"/>
      <c r="Q15" s="93"/>
      <c r="R15" s="93"/>
    </row>
    <row r="16" spans="2:18" ht="15">
      <c r="B16" s="19" t="s">
        <v>18</v>
      </c>
      <c r="C16" s="24">
        <f>+SUM(D16:H16)</f>
        <v>1304781</v>
      </c>
      <c r="D16" s="24">
        <v>229518</v>
      </c>
      <c r="E16" s="24">
        <v>199025</v>
      </c>
      <c r="F16" s="24">
        <v>383730</v>
      </c>
      <c r="G16" s="24">
        <v>469835</v>
      </c>
      <c r="H16" s="24">
        <v>22673</v>
      </c>
      <c r="I16" s="93"/>
      <c r="J16" s="93"/>
      <c r="K16" s="93"/>
      <c r="L16" s="93"/>
      <c r="M16" s="93"/>
      <c r="N16" s="93"/>
      <c r="O16" s="93"/>
      <c r="P16" s="93"/>
      <c r="Q16" s="93"/>
      <c r="R16" s="93"/>
    </row>
    <row r="17" spans="2:18" ht="15.75">
      <c r="B17" s="139" t="s">
        <v>9</v>
      </c>
      <c r="C17" s="138"/>
      <c r="D17" s="138"/>
      <c r="E17" s="138"/>
      <c r="F17" s="138"/>
      <c r="G17" s="138"/>
      <c r="H17" s="138"/>
      <c r="I17" s="93"/>
      <c r="J17" s="93"/>
      <c r="K17" s="93"/>
      <c r="L17" s="93"/>
      <c r="M17" s="93"/>
      <c r="N17" s="93"/>
      <c r="O17" s="93"/>
      <c r="P17" s="93"/>
      <c r="Q17" s="93"/>
      <c r="R17" s="93"/>
    </row>
    <row r="18" spans="2:18" ht="15">
      <c r="B18" s="19" t="s">
        <v>18</v>
      </c>
      <c r="C18" s="24">
        <f>+SUM(D18:H18)</f>
        <v>1257766</v>
      </c>
      <c r="D18" s="24">
        <v>241394</v>
      </c>
      <c r="E18" s="24">
        <v>208625</v>
      </c>
      <c r="F18" s="24">
        <v>343068</v>
      </c>
      <c r="G18" s="24">
        <v>446849</v>
      </c>
      <c r="H18" s="24">
        <v>17830</v>
      </c>
      <c r="I18" s="93"/>
      <c r="J18" s="93"/>
      <c r="K18" s="93"/>
      <c r="L18" s="93"/>
      <c r="M18" s="93"/>
      <c r="N18" s="93"/>
      <c r="O18" s="93"/>
      <c r="P18" s="93"/>
      <c r="Q18" s="93"/>
      <c r="R18" s="93"/>
    </row>
    <row r="19" spans="2:18" ht="15.75">
      <c r="B19" s="139" t="s">
        <v>10</v>
      </c>
      <c r="C19" s="138"/>
      <c r="D19" s="138"/>
      <c r="E19" s="138"/>
      <c r="F19" s="138"/>
      <c r="G19" s="138"/>
      <c r="H19" s="138"/>
      <c r="I19" s="93"/>
      <c r="J19" s="93"/>
      <c r="K19" s="93"/>
      <c r="L19" s="93"/>
      <c r="M19" s="93"/>
      <c r="N19" s="93"/>
      <c r="O19" s="93"/>
      <c r="P19" s="93"/>
      <c r="Q19" s="93"/>
      <c r="R19" s="93"/>
    </row>
    <row r="20" spans="2:18" ht="15">
      <c r="B20" s="19" t="s">
        <v>18</v>
      </c>
      <c r="C20" s="24">
        <f>+SUM(D20:H20)</f>
        <v>996328</v>
      </c>
      <c r="D20" s="24">
        <v>201882</v>
      </c>
      <c r="E20" s="24">
        <v>173396</v>
      </c>
      <c r="F20" s="24">
        <v>248999</v>
      </c>
      <c r="G20" s="24">
        <v>361223</v>
      </c>
      <c r="H20" s="24">
        <v>10828</v>
      </c>
      <c r="I20" s="93"/>
      <c r="J20" s="93"/>
      <c r="K20" s="93"/>
      <c r="L20" s="93"/>
      <c r="M20" s="149"/>
      <c r="N20" s="93"/>
      <c r="O20" s="93"/>
      <c r="P20" s="93"/>
      <c r="Q20" s="93"/>
      <c r="R20" s="93"/>
    </row>
    <row r="21" spans="2:18" ht="15.75">
      <c r="B21" s="139" t="s">
        <v>11</v>
      </c>
      <c r="C21" s="138"/>
      <c r="D21" s="138"/>
      <c r="E21" s="138"/>
      <c r="F21" s="138"/>
      <c r="G21" s="138"/>
      <c r="H21" s="138"/>
      <c r="I21" s="93"/>
      <c r="J21" s="93"/>
      <c r="K21" s="93"/>
      <c r="L21" s="93"/>
      <c r="M21" s="93"/>
      <c r="N21" s="93"/>
      <c r="O21" s="93"/>
      <c r="P21" s="93"/>
      <c r="Q21" s="93"/>
      <c r="R21" s="93"/>
    </row>
    <row r="22" spans="2:18" ht="15" customHeight="1">
      <c r="B22" s="19" t="s">
        <v>18</v>
      </c>
      <c r="C22" s="24">
        <v>1054437</v>
      </c>
      <c r="D22" s="24">
        <v>218973</v>
      </c>
      <c r="E22" s="24">
        <v>183256</v>
      </c>
      <c r="F22" s="24">
        <v>264729</v>
      </c>
      <c r="G22" s="24">
        <v>377405</v>
      </c>
      <c r="H22" s="24">
        <v>10074</v>
      </c>
      <c r="I22" s="93"/>
      <c r="J22" s="93"/>
      <c r="K22" s="93"/>
      <c r="L22" s="93"/>
      <c r="M22" s="93"/>
      <c r="N22" s="93"/>
      <c r="O22" s="93"/>
      <c r="P22" s="93"/>
      <c r="Q22" s="93"/>
      <c r="R22" s="93"/>
    </row>
    <row r="23" spans="2:18" ht="15" customHeight="1">
      <c r="B23" s="139" t="s">
        <v>12</v>
      </c>
      <c r="C23" s="138"/>
      <c r="D23" s="138"/>
      <c r="E23" s="138"/>
      <c r="F23" s="138"/>
      <c r="G23" s="138"/>
      <c r="H23" s="138"/>
      <c r="I23" s="93"/>
      <c r="J23" s="93"/>
      <c r="K23" s="93"/>
      <c r="L23" s="93"/>
      <c r="M23" s="93"/>
      <c r="N23" s="93"/>
      <c r="O23" s="93"/>
      <c r="P23" s="93"/>
      <c r="Q23" s="93"/>
      <c r="R23" s="93"/>
    </row>
    <row r="24" spans="2:18" ht="15" customHeight="1">
      <c r="B24" s="19" t="s">
        <v>18</v>
      </c>
      <c r="C24" s="24">
        <v>1220535</v>
      </c>
      <c r="D24" s="24">
        <v>244983</v>
      </c>
      <c r="E24" s="24">
        <v>212540</v>
      </c>
      <c r="F24" s="24">
        <v>326203</v>
      </c>
      <c r="G24" s="24">
        <v>424829</v>
      </c>
      <c r="H24" s="24">
        <v>11980</v>
      </c>
      <c r="I24" s="93"/>
      <c r="J24" s="93"/>
      <c r="K24" s="93"/>
      <c r="L24" s="93"/>
      <c r="M24" s="93"/>
      <c r="N24" s="93"/>
      <c r="O24" s="93"/>
      <c r="P24" s="93"/>
      <c r="Q24" s="93"/>
      <c r="R24" s="93"/>
    </row>
    <row r="25" spans="2:18" ht="15.75">
      <c r="B25" s="139" t="s">
        <v>13</v>
      </c>
      <c r="C25" s="138"/>
      <c r="D25" s="138"/>
      <c r="E25" s="138"/>
      <c r="F25" s="138"/>
      <c r="G25" s="138"/>
      <c r="H25" s="138"/>
      <c r="I25" s="93"/>
      <c r="J25" s="93"/>
      <c r="K25" s="93"/>
      <c r="L25" s="93"/>
      <c r="M25" s="93"/>
      <c r="N25" s="93"/>
      <c r="O25" s="93"/>
      <c r="P25" s="93"/>
      <c r="Q25" s="93"/>
      <c r="R25" s="93"/>
    </row>
    <row r="26" spans="2:18" ht="15">
      <c r="B26" s="19" t="s">
        <v>18</v>
      </c>
      <c r="C26" s="24">
        <v>1172240</v>
      </c>
      <c r="D26" s="24">
        <v>236877</v>
      </c>
      <c r="E26" s="24">
        <v>200482</v>
      </c>
      <c r="F26" s="24">
        <v>308225</v>
      </c>
      <c r="G26" s="24">
        <v>413483</v>
      </c>
      <c r="H26" s="24">
        <v>13173</v>
      </c>
      <c r="I26" s="93"/>
      <c r="J26" s="93"/>
      <c r="K26" s="93"/>
      <c r="L26" s="149"/>
      <c r="M26" s="93"/>
      <c r="N26" s="93"/>
      <c r="O26" s="93"/>
      <c r="P26" s="93"/>
      <c r="Q26" s="93"/>
      <c r="R26" s="93"/>
    </row>
    <row r="27" spans="2:18" ht="15.75">
      <c r="B27" s="139" t="s">
        <v>14</v>
      </c>
      <c r="C27" s="138"/>
      <c r="D27" s="138"/>
      <c r="E27" s="138"/>
      <c r="F27" s="138"/>
      <c r="G27" s="138"/>
      <c r="H27" s="138"/>
      <c r="I27" s="93"/>
      <c r="J27" s="93"/>
      <c r="K27" s="93"/>
      <c r="L27" s="93"/>
      <c r="M27" s="93"/>
      <c r="N27" s="93"/>
      <c r="O27" s="93"/>
      <c r="P27" s="93"/>
      <c r="Q27" s="93"/>
      <c r="R27" s="93"/>
    </row>
    <row r="28" spans="2:18" ht="15">
      <c r="B28" s="19" t="s">
        <v>18</v>
      </c>
      <c r="C28" s="24">
        <v>1114437</v>
      </c>
      <c r="D28" s="24">
        <v>215626</v>
      </c>
      <c r="E28" s="24">
        <v>190007</v>
      </c>
      <c r="F28" s="24">
        <v>296425</v>
      </c>
      <c r="G28" s="24">
        <v>401032</v>
      </c>
      <c r="H28" s="24">
        <v>11347</v>
      </c>
      <c r="I28" s="93"/>
      <c r="J28" s="93"/>
      <c r="K28" s="93"/>
      <c r="L28" s="93"/>
      <c r="M28" s="93"/>
      <c r="N28" s="93"/>
      <c r="O28" s="93"/>
      <c r="P28" s="93"/>
      <c r="Q28" s="93"/>
      <c r="R28" s="93"/>
    </row>
    <row r="29" spans="2:18" ht="15.75">
      <c r="B29" s="139" t="s">
        <v>15</v>
      </c>
      <c r="C29" s="138"/>
      <c r="D29" s="138"/>
      <c r="E29" s="138"/>
      <c r="F29" s="138"/>
      <c r="G29" s="138"/>
      <c r="H29" s="138"/>
      <c r="I29" s="93"/>
      <c r="J29" s="93"/>
      <c r="K29" s="93"/>
      <c r="L29" s="93"/>
      <c r="M29" s="93"/>
      <c r="N29" s="93"/>
      <c r="O29" s="93"/>
      <c r="P29" s="93"/>
      <c r="Q29" s="93"/>
      <c r="R29" s="93"/>
    </row>
    <row r="30" spans="2:18" ht="15">
      <c r="B30" s="19" t="s">
        <v>18</v>
      </c>
      <c r="C30" s="24">
        <v>1312879</v>
      </c>
      <c r="D30" s="24">
        <v>242824</v>
      </c>
      <c r="E30" s="24">
        <v>221103</v>
      </c>
      <c r="F30" s="24">
        <v>378714</v>
      </c>
      <c r="G30" s="24">
        <v>455524</v>
      </c>
      <c r="H30" s="24">
        <v>14714</v>
      </c>
      <c r="I30" s="93"/>
      <c r="J30" s="93"/>
      <c r="K30" s="93"/>
      <c r="L30" s="93"/>
      <c r="M30" s="93"/>
      <c r="N30" s="93"/>
      <c r="O30" s="93"/>
      <c r="P30" s="93"/>
      <c r="Q30" s="93"/>
      <c r="R30" s="93"/>
    </row>
    <row r="31" spans="2:18" ht="15.75">
      <c r="B31" s="139" t="s">
        <v>16</v>
      </c>
      <c r="C31" s="138"/>
      <c r="D31" s="138"/>
      <c r="E31" s="138"/>
      <c r="F31" s="138"/>
      <c r="G31" s="138"/>
      <c r="H31" s="138"/>
      <c r="I31" s="93"/>
      <c r="J31" s="93"/>
      <c r="K31" s="93"/>
      <c r="L31" s="93"/>
      <c r="M31" s="93"/>
      <c r="N31" s="93"/>
      <c r="O31" s="93"/>
      <c r="P31" s="93"/>
      <c r="Q31" s="93"/>
      <c r="R31" s="93"/>
    </row>
    <row r="32" spans="2:18" ht="15.75">
      <c r="B32" s="19" t="s">
        <v>18</v>
      </c>
      <c r="C32" s="166">
        <v>1251990</v>
      </c>
      <c r="D32" s="166">
        <v>211819</v>
      </c>
      <c r="E32" s="166">
        <v>191126</v>
      </c>
      <c r="F32" s="166">
        <v>379207</v>
      </c>
      <c r="G32" s="166">
        <v>447395</v>
      </c>
      <c r="H32" s="166">
        <v>22443</v>
      </c>
      <c r="I32" s="93"/>
      <c r="J32" s="93"/>
      <c r="K32" s="93"/>
      <c r="L32" s="93"/>
      <c r="M32" s="93"/>
      <c r="N32" s="93"/>
      <c r="O32" s="93"/>
      <c r="P32" s="93"/>
      <c r="Q32" s="93"/>
      <c r="R32" s="93"/>
    </row>
    <row r="33" spans="2:18" ht="15.75">
      <c r="B33" s="139" t="s">
        <v>17</v>
      </c>
      <c r="C33" s="138"/>
      <c r="D33" s="138"/>
      <c r="E33" s="138"/>
      <c r="F33" s="138"/>
      <c r="G33" s="138"/>
      <c r="H33" s="138"/>
      <c r="I33" s="93"/>
      <c r="J33" s="93"/>
      <c r="K33" s="93"/>
      <c r="L33" s="149"/>
      <c r="M33" s="93"/>
      <c r="N33" s="93"/>
      <c r="O33" s="93"/>
      <c r="P33" s="93"/>
      <c r="Q33" s="93"/>
      <c r="R33" s="93"/>
    </row>
    <row r="34" spans="2:18" ht="15.75">
      <c r="B34" s="19" t="s">
        <v>18</v>
      </c>
      <c r="C34" s="167">
        <v>1319866</v>
      </c>
      <c r="D34" s="167">
        <v>222015</v>
      </c>
      <c r="E34" s="167">
        <v>191941</v>
      </c>
      <c r="F34" s="167">
        <v>410002</v>
      </c>
      <c r="G34" s="167">
        <v>476026</v>
      </c>
      <c r="H34" s="167">
        <v>19882</v>
      </c>
      <c r="I34" s="93"/>
      <c r="J34" s="93"/>
      <c r="K34" s="93"/>
      <c r="L34" s="93"/>
      <c r="M34" s="93"/>
      <c r="N34" s="93"/>
      <c r="O34" s="93"/>
      <c r="P34" s="93"/>
      <c r="Q34" s="93"/>
      <c r="R34" s="93"/>
    </row>
    <row r="35" spans="2:18" s="9" customFormat="1" ht="3" customHeight="1">
      <c r="B35" s="14"/>
      <c r="C35" s="14"/>
      <c r="D35" s="14"/>
      <c r="E35" s="14"/>
      <c r="F35" s="14"/>
      <c r="G35" s="14"/>
      <c r="H35" s="14"/>
      <c r="I35" s="93"/>
      <c r="J35" s="93"/>
      <c r="K35" s="93"/>
      <c r="L35" s="93"/>
      <c r="M35" s="93"/>
      <c r="N35" s="93"/>
      <c r="O35" s="93"/>
      <c r="P35" s="93"/>
      <c r="Q35" s="93"/>
      <c r="R35" s="93"/>
    </row>
    <row r="36" spans="2:18" ht="15.75">
      <c r="B36" s="140" t="s">
        <v>22</v>
      </c>
      <c r="C36" s="141" t="s">
        <v>0</v>
      </c>
      <c r="D36" s="141" t="s">
        <v>1</v>
      </c>
      <c r="E36" s="141" t="s">
        <v>2</v>
      </c>
      <c r="F36" s="141" t="s">
        <v>3</v>
      </c>
      <c r="G36" s="141" t="s">
        <v>4</v>
      </c>
      <c r="H36" s="141" t="s">
        <v>5</v>
      </c>
      <c r="I36" s="93"/>
      <c r="J36" s="93"/>
      <c r="K36" s="93"/>
      <c r="L36" s="93"/>
      <c r="M36" s="93"/>
      <c r="N36" s="93"/>
      <c r="O36" s="93"/>
      <c r="P36" s="93"/>
      <c r="Q36" s="93"/>
      <c r="R36" s="93"/>
    </row>
    <row r="37" spans="2:18" ht="15">
      <c r="B37" s="32" t="s">
        <v>18</v>
      </c>
      <c r="C37" s="31">
        <f>+SUM(D37:H37)</f>
        <v>14414978</v>
      </c>
      <c r="D37" s="31">
        <f>+SUM(D12:D34)</f>
        <v>2667122</v>
      </c>
      <c r="E37" s="31">
        <f>+SUM(E12:E34)</f>
        <v>2324499</v>
      </c>
      <c r="F37" s="31">
        <f>+SUM(F12:F34)</f>
        <v>4075607</v>
      </c>
      <c r="G37" s="31">
        <f>+SUM(G12:G34)</f>
        <v>5148812</v>
      </c>
      <c r="H37" s="31">
        <f>+SUM(H12:H34)</f>
        <v>198938</v>
      </c>
      <c r="I37" s="93"/>
      <c r="J37" s="93"/>
      <c r="K37" s="93"/>
      <c r="L37" s="93"/>
      <c r="M37" s="93"/>
      <c r="N37" s="93"/>
      <c r="O37" s="93"/>
      <c r="P37" s="93"/>
      <c r="Q37" s="93"/>
      <c r="R37" s="93"/>
    </row>
    <row r="38" spans="2:18" s="9" customFormat="1" ht="3" customHeight="1">
      <c r="B38" s="15"/>
      <c r="C38" s="15"/>
      <c r="D38" s="15"/>
      <c r="E38" s="15"/>
      <c r="F38" s="15"/>
      <c r="G38" s="15"/>
      <c r="H38" s="15"/>
      <c r="I38" s="93"/>
      <c r="J38" s="93"/>
      <c r="K38" s="93"/>
      <c r="L38" s="93"/>
      <c r="M38" s="93"/>
      <c r="N38" s="93"/>
      <c r="O38" s="93"/>
      <c r="P38" s="93"/>
      <c r="Q38" s="93"/>
      <c r="R38" s="93"/>
    </row>
    <row r="39" spans="3:18" ht="12.75">
      <c r="C39" s="17"/>
      <c r="I39" s="93"/>
      <c r="J39" s="93"/>
      <c r="K39" s="93"/>
      <c r="L39" s="93"/>
      <c r="M39" s="93"/>
      <c r="N39" s="93"/>
      <c r="O39" s="93"/>
      <c r="P39" s="93"/>
      <c r="Q39" s="93"/>
      <c r="R39" s="93"/>
    </row>
    <row r="40" spans="2:18" ht="12.75">
      <c r="B40" s="39" t="s">
        <v>54</v>
      </c>
      <c r="I40" s="93"/>
      <c r="J40" s="93"/>
      <c r="K40" s="93"/>
      <c r="L40" s="93"/>
      <c r="M40" s="93"/>
      <c r="N40" s="93"/>
      <c r="O40" s="93"/>
      <c r="P40" s="93"/>
      <c r="Q40" s="93"/>
      <c r="R40" s="93"/>
    </row>
    <row r="41" spans="2:18" ht="12.75">
      <c r="B41" s="79"/>
      <c r="C41" s="79"/>
      <c r="D41" s="128"/>
      <c r="E41" s="79"/>
      <c r="F41" s="79"/>
      <c r="G41" s="79"/>
      <c r="H41" s="79"/>
      <c r="I41" s="93"/>
      <c r="J41" s="93"/>
      <c r="K41" s="93"/>
      <c r="L41" s="93"/>
      <c r="M41" s="93"/>
      <c r="N41" s="93"/>
      <c r="O41" s="93"/>
      <c r="P41" s="93"/>
      <c r="Q41" s="93"/>
      <c r="R41" s="93"/>
    </row>
    <row r="42" spans="2:18" ht="12.75">
      <c r="B42" s="79"/>
      <c r="C42" s="79"/>
      <c r="D42" s="79"/>
      <c r="E42" s="79"/>
      <c r="F42" s="79"/>
      <c r="G42" s="79"/>
      <c r="H42" s="79"/>
      <c r="I42" s="93"/>
      <c r="J42" s="93"/>
      <c r="K42" s="93"/>
      <c r="L42" s="93"/>
      <c r="M42" s="93"/>
      <c r="N42" s="93"/>
      <c r="O42" s="93"/>
      <c r="P42" s="93"/>
      <c r="Q42" s="93"/>
      <c r="R42" s="93"/>
    </row>
    <row r="43" spans="2:18" ht="12.75">
      <c r="B43" s="86"/>
      <c r="C43" s="77"/>
      <c r="D43" s="77"/>
      <c r="E43" s="79"/>
      <c r="F43" s="79"/>
      <c r="G43" s="79"/>
      <c r="H43" s="79"/>
      <c r="I43" s="93"/>
      <c r="J43" s="93"/>
      <c r="K43" s="93"/>
      <c r="L43" s="93"/>
      <c r="M43" s="93"/>
      <c r="N43" s="93"/>
      <c r="O43" s="93"/>
      <c r="P43" s="93"/>
      <c r="Q43" s="93"/>
      <c r="R43" s="93"/>
    </row>
  </sheetData>
  <sheetProtection/>
  <hyperlinks>
    <hyperlink ref="H8" location="Indice!A1" display="Indice "/>
  </hyperlinks>
  <printOptions/>
  <pageMargins left="0.75" right="0.75" top="1" bottom="1" header="0.3" footer="0.3"/>
  <pageSetup horizontalDpi="600" verticalDpi="600" orientation="portrait" paperSize="9" scale="5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7:R43"/>
  <sheetViews>
    <sheetView view="pageBreakPreview" zoomScale="90" zoomScaleSheetLayoutView="90" zoomScalePageLayoutView="90" workbookViewId="0" topLeftCell="A1">
      <selection activeCell="C28" sqref="C28:H28"/>
    </sheetView>
  </sheetViews>
  <sheetFormatPr defaultColWidth="11.421875" defaultRowHeight="12.75"/>
  <cols>
    <col min="1" max="1" width="2.00390625" style="16" customWidth="1"/>
    <col min="2" max="2" width="25.28125" style="16" customWidth="1"/>
    <col min="3" max="4" width="14.140625" style="16" customWidth="1"/>
    <col min="5" max="5" width="19.00390625" style="16" bestFit="1" customWidth="1"/>
    <col min="6" max="6" width="17.7109375" style="16" bestFit="1" customWidth="1"/>
    <col min="7" max="7" width="19.00390625" style="16" customWidth="1"/>
    <col min="8" max="8" width="13.421875" style="16" customWidth="1"/>
    <col min="9" max="10" width="11.421875" style="16" customWidth="1"/>
    <col min="11" max="11" width="13.140625" style="16" bestFit="1" customWidth="1"/>
    <col min="12" max="12" width="13.00390625" style="16" bestFit="1" customWidth="1"/>
    <col min="13" max="16384" width="11.421875" style="16" customWidth="1"/>
  </cols>
  <sheetData>
    <row r="2" ht="12.75"/>
    <row r="3" ht="12.75"/>
    <row r="4" ht="12.75"/>
    <row r="5" ht="12.75"/>
    <row r="6" ht="9.75" customHeight="1"/>
    <row r="7" spans="2:8" s="9" customFormat="1" ht="3" customHeight="1">
      <c r="B7" s="158"/>
      <c r="C7" s="14"/>
      <c r="D7" s="14"/>
      <c r="E7" s="14"/>
      <c r="F7" s="14"/>
      <c r="G7" s="14"/>
      <c r="H7" s="14"/>
    </row>
    <row r="8" spans="2:8" s="9" customFormat="1" ht="23.25" customHeight="1">
      <c r="B8" s="15" t="s">
        <v>46</v>
      </c>
      <c r="C8" s="15"/>
      <c r="D8" s="15"/>
      <c r="E8" s="15"/>
      <c r="F8" s="15"/>
      <c r="G8" s="15"/>
      <c r="H8" s="75" t="s">
        <v>23</v>
      </c>
    </row>
    <row r="9" s="9" customFormat="1" ht="23.25" customHeight="1">
      <c r="B9" s="157">
        <v>2018</v>
      </c>
    </row>
    <row r="10" spans="2:14" ht="15.75" customHeight="1">
      <c r="B10" s="137"/>
      <c r="C10" s="137"/>
      <c r="D10" s="137"/>
      <c r="E10" s="137"/>
      <c r="F10" s="7"/>
      <c r="G10" s="137"/>
      <c r="H10" s="137"/>
      <c r="I10" s="93"/>
      <c r="J10" s="93"/>
      <c r="K10" s="93"/>
      <c r="L10" s="93"/>
      <c r="M10" s="93"/>
      <c r="N10" s="93"/>
    </row>
    <row r="11" spans="2:14" ht="15.75">
      <c r="B11" s="139" t="s">
        <v>6</v>
      </c>
      <c r="C11" s="138" t="s">
        <v>0</v>
      </c>
      <c r="D11" s="138" t="s">
        <v>1</v>
      </c>
      <c r="E11" s="138" t="s">
        <v>2</v>
      </c>
      <c r="F11" s="138" t="s">
        <v>3</v>
      </c>
      <c r="G11" s="138" t="s">
        <v>4</v>
      </c>
      <c r="H11" s="138" t="s">
        <v>5</v>
      </c>
      <c r="I11" s="93"/>
      <c r="J11" s="93"/>
      <c r="K11" s="93"/>
      <c r="L11" s="93"/>
      <c r="M11" s="93"/>
      <c r="N11" s="93"/>
    </row>
    <row r="12" spans="2:14" ht="15.75" customHeight="1">
      <c r="B12" s="19" t="s">
        <v>18</v>
      </c>
      <c r="C12" s="24">
        <f>+SUM(D12:H12)</f>
        <v>1210983</v>
      </c>
      <c r="D12" s="24">
        <v>194967</v>
      </c>
      <c r="E12" s="24">
        <v>175293</v>
      </c>
      <c r="F12" s="24">
        <v>380569</v>
      </c>
      <c r="G12" s="24">
        <v>439196</v>
      </c>
      <c r="H12" s="24">
        <v>20958</v>
      </c>
      <c r="I12" s="98"/>
      <c r="J12" s="98"/>
      <c r="K12" s="98"/>
      <c r="L12" s="98"/>
      <c r="M12" s="98"/>
      <c r="N12" s="98"/>
    </row>
    <row r="13" spans="2:14" ht="15.75">
      <c r="B13" s="139" t="s">
        <v>7</v>
      </c>
      <c r="C13" s="138"/>
      <c r="D13" s="138"/>
      <c r="E13" s="138"/>
      <c r="F13" s="138"/>
      <c r="G13" s="138"/>
      <c r="H13" s="138"/>
      <c r="I13" s="99"/>
      <c r="J13" s="99"/>
      <c r="K13" s="99"/>
      <c r="L13" s="148"/>
      <c r="M13" s="99"/>
      <c r="N13" s="99"/>
    </row>
    <row r="14" spans="2:18" ht="13.5" customHeight="1">
      <c r="B14" s="19" t="s">
        <v>18</v>
      </c>
      <c r="C14" s="24">
        <f>+SUM(D14:H14)</f>
        <v>1212218</v>
      </c>
      <c r="D14" s="24">
        <v>204061</v>
      </c>
      <c r="E14" s="24">
        <v>189066</v>
      </c>
      <c r="F14" s="24">
        <v>368630</v>
      </c>
      <c r="G14" s="24">
        <v>432262</v>
      </c>
      <c r="H14" s="24">
        <v>18199</v>
      </c>
      <c r="I14" s="93"/>
      <c r="J14" s="93"/>
      <c r="K14" s="93"/>
      <c r="L14" s="93"/>
      <c r="M14" s="93"/>
      <c r="N14" s="93"/>
      <c r="O14" s="93"/>
      <c r="P14" s="93"/>
      <c r="Q14" s="93"/>
      <c r="R14" s="93"/>
    </row>
    <row r="15" spans="2:18" ht="16.5" customHeight="1">
      <c r="B15" s="139" t="s">
        <v>8</v>
      </c>
      <c r="C15" s="138"/>
      <c r="D15" s="138"/>
      <c r="E15" s="138"/>
      <c r="F15" s="138"/>
      <c r="G15" s="138"/>
      <c r="H15" s="138"/>
      <c r="I15" s="93"/>
      <c r="J15" s="93"/>
      <c r="K15" s="93"/>
      <c r="L15" s="93"/>
      <c r="M15" s="93"/>
      <c r="N15" s="93"/>
      <c r="O15" s="93"/>
      <c r="P15" s="93"/>
      <c r="Q15" s="93"/>
      <c r="R15" s="93"/>
    </row>
    <row r="16" spans="2:18" ht="15">
      <c r="B16" s="19" t="s">
        <v>18</v>
      </c>
      <c r="C16" s="24">
        <f>+SUM(D16:H16)</f>
        <v>1365518</v>
      </c>
      <c r="D16" s="24">
        <v>238409</v>
      </c>
      <c r="E16" s="24">
        <v>217290</v>
      </c>
      <c r="F16" s="24">
        <v>407346</v>
      </c>
      <c r="G16" s="24">
        <v>481685</v>
      </c>
      <c r="H16" s="24">
        <v>20788</v>
      </c>
      <c r="I16" s="93"/>
      <c r="J16" s="93"/>
      <c r="K16" s="93"/>
      <c r="L16" s="93"/>
      <c r="M16" s="93"/>
      <c r="N16" s="93"/>
      <c r="O16" s="93"/>
      <c r="P16" s="93"/>
      <c r="Q16" s="93"/>
      <c r="R16" s="93"/>
    </row>
    <row r="17" spans="2:18" ht="15.75">
      <c r="B17" s="139" t="s">
        <v>9</v>
      </c>
      <c r="C17" s="138"/>
      <c r="D17" s="138"/>
      <c r="E17" s="138"/>
      <c r="F17" s="138"/>
      <c r="G17" s="138"/>
      <c r="H17" s="138"/>
      <c r="I17" s="93"/>
      <c r="J17" s="93"/>
      <c r="K17" s="93"/>
      <c r="L17" s="93"/>
      <c r="M17" s="93"/>
      <c r="N17" s="93"/>
      <c r="O17" s="93"/>
      <c r="P17" s="93"/>
      <c r="Q17" s="93"/>
      <c r="R17" s="93"/>
    </row>
    <row r="18" spans="2:18" ht="15">
      <c r="B18" s="19" t="s">
        <v>18</v>
      </c>
      <c r="C18" s="24">
        <f>+SUM(D18:H18)</f>
        <v>1105113</v>
      </c>
      <c r="D18" s="24">
        <v>210996</v>
      </c>
      <c r="E18" s="24">
        <v>185932</v>
      </c>
      <c r="F18" s="24">
        <v>291513</v>
      </c>
      <c r="G18" s="24">
        <v>401539</v>
      </c>
      <c r="H18" s="24">
        <v>15133</v>
      </c>
      <c r="I18" s="93"/>
      <c r="J18" s="93"/>
      <c r="K18" s="93"/>
      <c r="L18" s="93"/>
      <c r="M18" s="93"/>
      <c r="N18" s="93"/>
      <c r="O18" s="93"/>
      <c r="P18" s="93"/>
      <c r="Q18" s="93"/>
      <c r="R18" s="93"/>
    </row>
    <row r="19" spans="2:18" ht="15.75">
      <c r="B19" s="139" t="s">
        <v>10</v>
      </c>
      <c r="C19" s="138"/>
      <c r="D19" s="138"/>
      <c r="E19" s="138"/>
      <c r="F19" s="138"/>
      <c r="G19" s="138"/>
      <c r="H19" s="138"/>
      <c r="I19" s="93"/>
      <c r="J19" s="93"/>
      <c r="K19" s="93"/>
      <c r="L19" s="93"/>
      <c r="M19" s="93"/>
      <c r="N19" s="93"/>
      <c r="O19" s="93"/>
      <c r="P19" s="93"/>
      <c r="Q19" s="93"/>
      <c r="R19" s="93"/>
    </row>
    <row r="20" spans="2:18" ht="15">
      <c r="B20" s="19" t="s">
        <v>18</v>
      </c>
      <c r="C20" s="24">
        <f>+SUM(D20:H20)</f>
        <v>971831</v>
      </c>
      <c r="D20" s="24">
        <v>200927</v>
      </c>
      <c r="E20" s="24">
        <v>167201</v>
      </c>
      <c r="F20" s="24">
        <v>242939</v>
      </c>
      <c r="G20" s="24">
        <v>349534</v>
      </c>
      <c r="H20" s="24">
        <v>11230</v>
      </c>
      <c r="I20" s="93"/>
      <c r="J20" s="93"/>
      <c r="K20" s="93"/>
      <c r="L20" s="93"/>
      <c r="M20" s="93"/>
      <c r="N20" s="93"/>
      <c r="O20" s="93"/>
      <c r="P20" s="93"/>
      <c r="Q20" s="93"/>
      <c r="R20" s="93"/>
    </row>
    <row r="21" spans="2:18" ht="15.75">
      <c r="B21" s="139" t="s">
        <v>11</v>
      </c>
      <c r="C21" s="138"/>
      <c r="D21" s="138"/>
      <c r="E21" s="138"/>
      <c r="F21" s="138"/>
      <c r="G21" s="138"/>
      <c r="H21" s="138"/>
      <c r="I21" s="93"/>
      <c r="J21" s="93"/>
      <c r="K21" s="93"/>
      <c r="L21" s="93"/>
      <c r="M21" s="93"/>
      <c r="N21" s="93"/>
      <c r="O21" s="93"/>
      <c r="P21" s="93"/>
      <c r="Q21" s="93"/>
      <c r="R21" s="93"/>
    </row>
    <row r="22" spans="2:18" ht="15" customHeight="1">
      <c r="B22" s="19" t="s">
        <v>18</v>
      </c>
      <c r="C22" s="24">
        <f>+SUM(D22:H22)</f>
        <v>1016161</v>
      </c>
      <c r="D22" s="24">
        <v>206704</v>
      </c>
      <c r="E22" s="24">
        <v>180478</v>
      </c>
      <c r="F22" s="24">
        <v>252736</v>
      </c>
      <c r="G22" s="24">
        <v>366822</v>
      </c>
      <c r="H22" s="24">
        <v>9421</v>
      </c>
      <c r="I22" s="93"/>
      <c r="J22" s="93"/>
      <c r="K22" s="93"/>
      <c r="L22" s="93"/>
      <c r="M22" s="93"/>
      <c r="N22" s="93"/>
      <c r="O22" s="93"/>
      <c r="P22" s="93"/>
      <c r="Q22" s="93"/>
      <c r="R22" s="93"/>
    </row>
    <row r="23" spans="2:18" ht="15" customHeight="1">
      <c r="B23" s="139" t="s">
        <v>12</v>
      </c>
      <c r="C23" s="138"/>
      <c r="D23" s="138"/>
      <c r="E23" s="138"/>
      <c r="F23" s="138"/>
      <c r="G23" s="138"/>
      <c r="H23" s="138"/>
      <c r="I23" s="93"/>
      <c r="J23" s="93"/>
      <c r="K23" s="93"/>
      <c r="L23" s="93"/>
      <c r="M23" s="93"/>
      <c r="N23" s="93"/>
      <c r="O23" s="93"/>
      <c r="P23" s="93"/>
      <c r="Q23" s="93"/>
      <c r="R23" s="93"/>
    </row>
    <row r="24" spans="2:18" ht="15" customHeight="1">
      <c r="B24" s="19" t="s">
        <v>18</v>
      </c>
      <c r="C24" s="24">
        <f>+SUM(D24:H24)</f>
        <v>1145708</v>
      </c>
      <c r="D24" s="24">
        <v>224551</v>
      </c>
      <c r="E24" s="24">
        <v>202876</v>
      </c>
      <c r="F24" s="24">
        <v>298004</v>
      </c>
      <c r="G24" s="24">
        <v>406830</v>
      </c>
      <c r="H24" s="24">
        <v>13447</v>
      </c>
      <c r="I24" s="93"/>
      <c r="J24" s="93"/>
      <c r="K24" s="93"/>
      <c r="L24" s="93"/>
      <c r="M24" s="93"/>
      <c r="N24" s="93"/>
      <c r="O24" s="93"/>
      <c r="P24" s="93"/>
      <c r="Q24" s="93"/>
      <c r="R24" s="93"/>
    </row>
    <row r="25" spans="2:18" ht="15.75">
      <c r="B25" s="139" t="s">
        <v>13</v>
      </c>
      <c r="C25" s="138"/>
      <c r="D25" s="138"/>
      <c r="E25" s="138"/>
      <c r="F25" s="138"/>
      <c r="G25" s="138"/>
      <c r="H25" s="138"/>
      <c r="I25" s="93"/>
      <c r="J25" s="93"/>
      <c r="K25" s="93"/>
      <c r="L25" s="93"/>
      <c r="M25" s="93"/>
      <c r="N25" s="93"/>
      <c r="O25" s="93"/>
      <c r="P25" s="93"/>
      <c r="Q25" s="93"/>
      <c r="R25" s="93"/>
    </row>
    <row r="26" spans="2:18" ht="15">
      <c r="B26" s="19" t="s">
        <v>18</v>
      </c>
      <c r="C26" s="24">
        <f>+SUM(D26:H26)</f>
        <v>1103938</v>
      </c>
      <c r="D26" s="24">
        <v>216228</v>
      </c>
      <c r="E26" s="24">
        <v>191760</v>
      </c>
      <c r="F26" s="24">
        <v>287392</v>
      </c>
      <c r="G26" s="24">
        <v>395989</v>
      </c>
      <c r="H26" s="24">
        <v>12569</v>
      </c>
      <c r="I26" s="93"/>
      <c r="J26" s="93"/>
      <c r="K26" s="93"/>
      <c r="L26" s="149"/>
      <c r="M26" s="93"/>
      <c r="N26" s="93"/>
      <c r="O26" s="93"/>
      <c r="P26" s="93"/>
      <c r="Q26" s="93"/>
      <c r="R26" s="93"/>
    </row>
    <row r="27" spans="2:18" ht="15.75">
      <c r="B27" s="139" t="s">
        <v>14</v>
      </c>
      <c r="C27" s="138"/>
      <c r="D27" s="138"/>
      <c r="E27" s="138"/>
      <c r="F27" s="138"/>
      <c r="G27" s="138"/>
      <c r="H27" s="138"/>
      <c r="I27" s="93"/>
      <c r="J27" s="93"/>
      <c r="K27" s="93"/>
      <c r="L27" s="93"/>
      <c r="M27" s="93"/>
      <c r="N27" s="93"/>
      <c r="O27" s="93"/>
      <c r="P27" s="93"/>
      <c r="Q27" s="93"/>
      <c r="R27" s="93"/>
    </row>
    <row r="28" spans="2:18" ht="15">
      <c r="B28" s="19" t="s">
        <v>18</v>
      </c>
      <c r="C28" s="24">
        <f>+SUM(D28:H28)</f>
        <v>1059723</v>
      </c>
      <c r="D28" s="24">
        <v>206558</v>
      </c>
      <c r="E28" s="24">
        <v>182640</v>
      </c>
      <c r="F28" s="24">
        <v>280361</v>
      </c>
      <c r="G28" s="24">
        <v>380822</v>
      </c>
      <c r="H28" s="24">
        <v>9342</v>
      </c>
      <c r="I28" s="93"/>
      <c r="J28" s="93"/>
      <c r="K28" s="93"/>
      <c r="L28" s="93"/>
      <c r="M28" s="93"/>
      <c r="N28" s="93"/>
      <c r="O28" s="93"/>
      <c r="P28" s="93"/>
      <c r="Q28" s="93"/>
      <c r="R28" s="93"/>
    </row>
    <row r="29" spans="2:18" ht="15.75">
      <c r="B29" s="139" t="s">
        <v>15</v>
      </c>
      <c r="C29" s="138"/>
      <c r="D29" s="138"/>
      <c r="E29" s="138"/>
      <c r="F29" s="138"/>
      <c r="G29" s="138"/>
      <c r="H29" s="138"/>
      <c r="I29" s="93"/>
      <c r="J29" s="93"/>
      <c r="K29" s="93"/>
      <c r="L29" s="93"/>
      <c r="M29" s="93"/>
      <c r="N29" s="93"/>
      <c r="O29" s="93"/>
      <c r="P29" s="93"/>
      <c r="Q29" s="93"/>
      <c r="R29" s="93"/>
    </row>
    <row r="30" spans="2:18" ht="15">
      <c r="B30" s="19" t="s">
        <v>18</v>
      </c>
      <c r="C30" s="24">
        <f>+SUM(D30:H30)</f>
        <v>1264648</v>
      </c>
      <c r="D30" s="24">
        <v>231495</v>
      </c>
      <c r="E30" s="24">
        <v>210683</v>
      </c>
      <c r="F30" s="24">
        <v>356256</v>
      </c>
      <c r="G30" s="24">
        <v>453347</v>
      </c>
      <c r="H30" s="24">
        <v>12867</v>
      </c>
      <c r="I30" s="93"/>
      <c r="J30" s="93"/>
      <c r="K30" s="93"/>
      <c r="L30" s="93"/>
      <c r="M30" s="93"/>
      <c r="N30" s="93"/>
      <c r="O30" s="93"/>
      <c r="P30" s="93"/>
      <c r="Q30" s="93"/>
      <c r="R30" s="93"/>
    </row>
    <row r="31" spans="2:18" ht="15.75">
      <c r="B31" s="139" t="s">
        <v>16</v>
      </c>
      <c r="C31" s="138"/>
      <c r="D31" s="138"/>
      <c r="E31" s="138"/>
      <c r="F31" s="138"/>
      <c r="G31" s="138"/>
      <c r="H31" s="138"/>
      <c r="I31" s="93"/>
      <c r="J31" s="93"/>
      <c r="K31" s="93"/>
      <c r="L31" s="93"/>
      <c r="M31" s="93"/>
      <c r="N31" s="93"/>
      <c r="O31" s="93"/>
      <c r="P31" s="93"/>
      <c r="Q31" s="93"/>
      <c r="R31" s="93"/>
    </row>
    <row r="32" spans="2:18" ht="15">
      <c r="B32" s="19" t="s">
        <v>18</v>
      </c>
      <c r="C32" s="24">
        <f>+SUM(D32:H32)</f>
        <v>1208178</v>
      </c>
      <c r="D32" s="24">
        <v>210449</v>
      </c>
      <c r="E32" s="24">
        <v>174602</v>
      </c>
      <c r="F32" s="24">
        <v>352244</v>
      </c>
      <c r="G32" s="24">
        <v>451361</v>
      </c>
      <c r="H32" s="24">
        <v>19522</v>
      </c>
      <c r="I32" s="93"/>
      <c r="J32" s="93"/>
      <c r="K32" s="93"/>
      <c r="L32" s="93"/>
      <c r="M32" s="93"/>
      <c r="N32" s="93"/>
      <c r="O32" s="93"/>
      <c r="P32" s="93"/>
      <c r="Q32" s="93"/>
      <c r="R32" s="93"/>
    </row>
    <row r="33" spans="2:18" ht="15.75">
      <c r="B33" s="139" t="s">
        <v>17</v>
      </c>
      <c r="C33" s="138"/>
      <c r="D33" s="138"/>
      <c r="E33" s="138"/>
      <c r="F33" s="138"/>
      <c r="G33" s="138"/>
      <c r="H33" s="138"/>
      <c r="I33" s="93"/>
      <c r="J33" s="93"/>
      <c r="K33" s="93"/>
      <c r="L33" s="149"/>
      <c r="M33" s="93"/>
      <c r="N33" s="93"/>
      <c r="O33" s="93"/>
      <c r="P33" s="93"/>
      <c r="Q33" s="93"/>
      <c r="R33" s="93"/>
    </row>
    <row r="34" spans="2:18" ht="15.75">
      <c r="B34" s="19" t="s">
        <v>18</v>
      </c>
      <c r="C34" s="24">
        <f>+SUM(D34:H34)</f>
        <v>1296078</v>
      </c>
      <c r="D34" s="167">
        <v>216364</v>
      </c>
      <c r="E34" s="167">
        <v>180852</v>
      </c>
      <c r="F34" s="167">
        <v>393414</v>
      </c>
      <c r="G34" s="167">
        <v>486081</v>
      </c>
      <c r="H34" s="167">
        <v>19367</v>
      </c>
      <c r="I34" s="93"/>
      <c r="J34" s="93"/>
      <c r="K34" s="93"/>
      <c r="L34" s="93"/>
      <c r="M34" s="93"/>
      <c r="N34" s="93"/>
      <c r="O34" s="93"/>
      <c r="P34" s="93"/>
      <c r="Q34" s="93"/>
      <c r="R34" s="93"/>
    </row>
    <row r="35" spans="2:18" s="9" customFormat="1" ht="3" customHeight="1">
      <c r="B35" s="14"/>
      <c r="C35" s="14"/>
      <c r="D35" s="14"/>
      <c r="E35" s="14"/>
      <c r="F35" s="14"/>
      <c r="G35" s="14"/>
      <c r="H35" s="14"/>
      <c r="I35" s="93"/>
      <c r="J35" s="93"/>
      <c r="K35" s="93"/>
      <c r="L35" s="93"/>
      <c r="M35" s="93"/>
      <c r="N35" s="93"/>
      <c r="O35" s="93"/>
      <c r="P35" s="93"/>
      <c r="Q35" s="93"/>
      <c r="R35" s="93"/>
    </row>
    <row r="36" spans="2:18" ht="15.75">
      <c r="B36" s="140" t="s">
        <v>22</v>
      </c>
      <c r="C36" s="141" t="s">
        <v>0</v>
      </c>
      <c r="D36" s="141" t="s">
        <v>1</v>
      </c>
      <c r="E36" s="141" t="s">
        <v>2</v>
      </c>
      <c r="F36" s="141" t="s">
        <v>3</v>
      </c>
      <c r="G36" s="141" t="s">
        <v>4</v>
      </c>
      <c r="H36" s="141" t="s">
        <v>5</v>
      </c>
      <c r="I36" s="93"/>
      <c r="J36" s="93"/>
      <c r="K36" s="93"/>
      <c r="L36" s="93"/>
      <c r="M36" s="93"/>
      <c r="N36" s="93"/>
      <c r="O36" s="93"/>
      <c r="P36" s="93"/>
      <c r="Q36" s="93"/>
      <c r="R36" s="93"/>
    </row>
    <row r="37" spans="2:18" ht="15">
      <c r="B37" s="32" t="s">
        <v>18</v>
      </c>
      <c r="C37" s="31">
        <f>+SUM(D37:H37)</f>
        <v>13960097</v>
      </c>
      <c r="D37" s="31">
        <f>+SUM(D12:D34)</f>
        <v>2561709</v>
      </c>
      <c r="E37" s="31">
        <f>+SUM(E12:E34)</f>
        <v>2258673</v>
      </c>
      <c r="F37" s="31">
        <f>+SUM(F12:F34)</f>
        <v>3911404</v>
      </c>
      <c r="G37" s="31">
        <f>+SUM(G12:G34)</f>
        <v>5045468</v>
      </c>
      <c r="H37" s="31">
        <f>+SUM(H12:H34)</f>
        <v>182843</v>
      </c>
      <c r="I37" s="93"/>
      <c r="J37" s="93"/>
      <c r="K37" s="93"/>
      <c r="L37" s="93"/>
      <c r="M37" s="93"/>
      <c r="N37" s="93"/>
      <c r="O37" s="93"/>
      <c r="P37" s="93"/>
      <c r="Q37" s="93"/>
      <c r="R37" s="93"/>
    </row>
    <row r="38" spans="2:18" s="9" customFormat="1" ht="3" customHeight="1">
      <c r="B38" s="15"/>
      <c r="C38" s="15"/>
      <c r="D38" s="15"/>
      <c r="E38" s="15"/>
      <c r="F38" s="15"/>
      <c r="G38" s="15"/>
      <c r="H38" s="15"/>
      <c r="I38" s="93"/>
      <c r="J38" s="93"/>
      <c r="K38" s="93"/>
      <c r="L38" s="93"/>
      <c r="M38" s="93"/>
      <c r="N38" s="93"/>
      <c r="O38" s="93"/>
      <c r="P38" s="93"/>
      <c r="Q38" s="93"/>
      <c r="R38" s="93"/>
    </row>
    <row r="39" spans="3:18" ht="12.75">
      <c r="C39" s="17"/>
      <c r="I39" s="93"/>
      <c r="J39" s="93"/>
      <c r="K39" s="93"/>
      <c r="L39" s="93"/>
      <c r="M39" s="93"/>
      <c r="N39" s="93"/>
      <c r="O39" s="93"/>
      <c r="P39" s="93"/>
      <c r="Q39" s="93"/>
      <c r="R39" s="93"/>
    </row>
    <row r="40" spans="2:18" ht="12.75">
      <c r="B40" s="39" t="s">
        <v>54</v>
      </c>
      <c r="I40" s="93"/>
      <c r="J40" s="93"/>
      <c r="K40" s="93"/>
      <c r="L40" s="93"/>
      <c r="M40" s="93"/>
      <c r="N40" s="93"/>
      <c r="O40" s="93"/>
      <c r="P40" s="93"/>
      <c r="Q40" s="93"/>
      <c r="R40" s="93"/>
    </row>
    <row r="41" spans="2:18" ht="12.75">
      <c r="B41" s="79"/>
      <c r="C41" s="79"/>
      <c r="D41" s="128"/>
      <c r="E41" s="79"/>
      <c r="F41" s="79"/>
      <c r="G41" s="79"/>
      <c r="H41" s="79"/>
      <c r="I41" s="93"/>
      <c r="J41" s="93"/>
      <c r="K41" s="93"/>
      <c r="L41" s="93"/>
      <c r="M41" s="93"/>
      <c r="N41" s="93"/>
      <c r="O41" s="93"/>
      <c r="P41" s="93"/>
      <c r="Q41" s="93"/>
      <c r="R41" s="93"/>
    </row>
    <row r="42" spans="2:18" ht="12.75">
      <c r="B42" s="79"/>
      <c r="C42" s="79"/>
      <c r="D42" s="79"/>
      <c r="E42" s="79"/>
      <c r="F42" s="79"/>
      <c r="G42" s="79"/>
      <c r="H42" s="79"/>
      <c r="I42" s="93"/>
      <c r="J42" s="93"/>
      <c r="K42" s="93"/>
      <c r="L42" s="93"/>
      <c r="M42" s="93"/>
      <c r="N42" s="93"/>
      <c r="O42" s="93"/>
      <c r="P42" s="93"/>
      <c r="Q42" s="93"/>
      <c r="R42" s="93"/>
    </row>
    <row r="43" spans="2:18" ht="12.75">
      <c r="B43" s="86"/>
      <c r="C43" s="77"/>
      <c r="D43" s="77"/>
      <c r="E43" s="79"/>
      <c r="F43" s="79"/>
      <c r="G43" s="79"/>
      <c r="H43" s="79"/>
      <c r="I43" s="93"/>
      <c r="J43" s="93"/>
      <c r="K43" s="93"/>
      <c r="L43" s="93"/>
      <c r="M43" s="93"/>
      <c r="N43" s="93"/>
      <c r="O43" s="93"/>
      <c r="P43" s="93"/>
      <c r="Q43" s="93"/>
      <c r="R43" s="93"/>
    </row>
  </sheetData>
  <sheetProtection/>
  <hyperlinks>
    <hyperlink ref="H8" location="Indice!A1" display="Indice "/>
  </hyperlinks>
  <printOptions/>
  <pageMargins left="0.75" right="0.75" top="1" bottom="1" header="0.3" footer="0.3"/>
  <pageSetup horizontalDpi="600" verticalDpi="600" orientation="portrait" paperSize="9" scale="5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7:S43"/>
  <sheetViews>
    <sheetView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2.00390625" style="16" customWidth="1"/>
    <col min="2" max="2" width="25.28125" style="16" customWidth="1"/>
    <col min="3" max="4" width="14.140625" style="16" customWidth="1"/>
    <col min="5" max="5" width="19.00390625" style="16" bestFit="1" customWidth="1"/>
    <col min="6" max="6" width="17.7109375" style="16" bestFit="1" customWidth="1"/>
    <col min="7" max="7" width="19.00390625" style="16" customWidth="1"/>
    <col min="8" max="8" width="13.421875" style="16" customWidth="1"/>
    <col min="9" max="10" width="11.421875" style="16" customWidth="1"/>
    <col min="11" max="11" width="13.140625" style="16" bestFit="1" customWidth="1"/>
    <col min="12" max="12" width="15.00390625" style="16" bestFit="1" customWidth="1"/>
    <col min="13" max="13" width="11.421875" style="16" customWidth="1"/>
    <col min="14" max="14" width="13.8515625" style="16" bestFit="1" customWidth="1"/>
    <col min="15" max="16384" width="11.421875" style="16" customWidth="1"/>
  </cols>
  <sheetData>
    <row r="2" ht="12.75"/>
    <row r="3" ht="12.75"/>
    <row r="4" ht="12.75"/>
    <row r="5" ht="12.75"/>
    <row r="6" ht="9.75" customHeight="1"/>
    <row r="7" spans="2:8" s="9" customFormat="1" ht="3" customHeight="1">
      <c r="B7" s="158"/>
      <c r="C7" s="14"/>
      <c r="D7" s="14"/>
      <c r="E7" s="14"/>
      <c r="F7" s="14"/>
      <c r="G7" s="14"/>
      <c r="H7" s="14"/>
    </row>
    <row r="8" spans="2:8" s="9" customFormat="1" ht="23.25" customHeight="1">
      <c r="B8" s="15" t="s">
        <v>46</v>
      </c>
      <c r="C8" s="15"/>
      <c r="D8" s="15"/>
      <c r="E8" s="15"/>
      <c r="F8" s="15"/>
      <c r="G8" s="15"/>
      <c r="H8" s="75" t="s">
        <v>23</v>
      </c>
    </row>
    <row r="9" s="9" customFormat="1" ht="23.25" customHeight="1">
      <c r="B9" s="157">
        <v>2019</v>
      </c>
    </row>
    <row r="10" spans="2:14" ht="15.75" customHeight="1">
      <c r="B10" s="137"/>
      <c r="C10" s="137"/>
      <c r="D10" s="137"/>
      <c r="E10" s="137"/>
      <c r="F10" s="7"/>
      <c r="G10" s="137"/>
      <c r="H10" s="137"/>
      <c r="I10" s="93"/>
      <c r="J10" s="93"/>
      <c r="K10" s="93"/>
      <c r="L10" s="93"/>
      <c r="M10" s="93"/>
      <c r="N10" s="93"/>
    </row>
    <row r="11" spans="2:14" ht="15.75">
      <c r="B11" s="139" t="s">
        <v>6</v>
      </c>
      <c r="C11" s="138" t="s">
        <v>0</v>
      </c>
      <c r="D11" s="138" t="s">
        <v>1</v>
      </c>
      <c r="E11" s="138" t="s">
        <v>2</v>
      </c>
      <c r="F11" s="138" t="s">
        <v>3</v>
      </c>
      <c r="G11" s="138" t="s">
        <v>4</v>
      </c>
      <c r="H11" s="138" t="s">
        <v>5</v>
      </c>
      <c r="I11" s="93"/>
      <c r="J11" s="93"/>
      <c r="K11" s="93"/>
      <c r="L11" s="93"/>
      <c r="M11" s="93"/>
      <c r="N11" s="93"/>
    </row>
    <row r="12" spans="2:14" ht="15.75" customHeight="1">
      <c r="B12" s="19" t="s">
        <v>18</v>
      </c>
      <c r="C12" s="24">
        <f>+D12+E12+F12+G12+H12</f>
        <v>1183489</v>
      </c>
      <c r="D12" s="24">
        <v>193828</v>
      </c>
      <c r="E12" s="24">
        <v>155337</v>
      </c>
      <c r="F12" s="24">
        <v>362832</v>
      </c>
      <c r="G12" s="24">
        <v>451858</v>
      </c>
      <c r="H12" s="24">
        <v>19634</v>
      </c>
      <c r="I12" s="98"/>
      <c r="J12" s="98"/>
      <c r="K12" s="98"/>
      <c r="L12" s="98"/>
      <c r="M12" s="98"/>
      <c r="N12" s="98"/>
    </row>
    <row r="13" spans="2:14" ht="15.75">
      <c r="B13" s="139" t="s">
        <v>7</v>
      </c>
      <c r="C13" s="138"/>
      <c r="D13" s="138"/>
      <c r="E13" s="138"/>
      <c r="F13" s="138"/>
      <c r="G13" s="138"/>
      <c r="H13" s="138"/>
      <c r="I13" s="99"/>
      <c r="J13" s="99"/>
      <c r="K13" s="99"/>
      <c r="L13" s="148"/>
      <c r="M13" s="99"/>
      <c r="N13" s="99"/>
    </row>
    <row r="14" spans="2:19" ht="13.5" customHeight="1">
      <c r="B14" s="19" t="s">
        <v>18</v>
      </c>
      <c r="C14" s="24">
        <f>+D14+E14+F14+G14+H14</f>
        <v>1186433</v>
      </c>
      <c r="D14" s="24">
        <v>207623</v>
      </c>
      <c r="E14" s="24">
        <v>161812</v>
      </c>
      <c r="F14" s="24">
        <v>358628</v>
      </c>
      <c r="G14" s="24">
        <v>440417</v>
      </c>
      <c r="H14" s="24">
        <v>17953</v>
      </c>
      <c r="I14" s="93"/>
      <c r="J14" s="93"/>
      <c r="K14" s="93"/>
      <c r="L14" s="93"/>
      <c r="M14" s="93"/>
      <c r="N14" s="170"/>
      <c r="O14" s="170"/>
      <c r="P14" s="170"/>
      <c r="Q14" s="170"/>
      <c r="R14" s="170"/>
      <c r="S14" s="170"/>
    </row>
    <row r="15" spans="2:19" ht="16.5" customHeight="1">
      <c r="B15" s="139" t="s">
        <v>8</v>
      </c>
      <c r="C15" s="138"/>
      <c r="D15" s="138"/>
      <c r="E15" s="138"/>
      <c r="F15" s="138"/>
      <c r="G15" s="138"/>
      <c r="H15" s="138"/>
      <c r="I15" s="93"/>
      <c r="J15" s="93"/>
      <c r="K15" s="93"/>
      <c r="L15" s="93"/>
      <c r="M15" s="93"/>
      <c r="N15" s="170"/>
      <c r="O15" s="170"/>
      <c r="P15" s="170"/>
      <c r="Q15" s="170"/>
      <c r="R15" s="170"/>
      <c r="S15" s="170"/>
    </row>
    <row r="16" spans="2:19" ht="15">
      <c r="B16" s="19" t="s">
        <v>18</v>
      </c>
      <c r="C16" s="24">
        <f>+D16+E16+F16+G16+H16</f>
        <v>1346855</v>
      </c>
      <c r="D16" s="24">
        <v>243949</v>
      </c>
      <c r="E16" s="24">
        <v>188365</v>
      </c>
      <c r="F16" s="24">
        <v>398836</v>
      </c>
      <c r="G16" s="24">
        <v>495771</v>
      </c>
      <c r="H16" s="24">
        <v>19934</v>
      </c>
      <c r="I16" s="93"/>
      <c r="J16" s="93"/>
      <c r="K16" s="93"/>
      <c r="L16" s="93"/>
      <c r="M16" s="93"/>
      <c r="N16" s="171"/>
      <c r="O16" s="171"/>
      <c r="P16" s="171"/>
      <c r="Q16" s="171"/>
      <c r="R16" s="171"/>
      <c r="S16" s="171"/>
    </row>
    <row r="17" spans="2:19" ht="15.75">
      <c r="B17" s="139" t="s">
        <v>9</v>
      </c>
      <c r="C17" s="138"/>
      <c r="D17" s="138"/>
      <c r="E17" s="138"/>
      <c r="F17" s="138"/>
      <c r="G17" s="138"/>
      <c r="H17" s="138"/>
      <c r="I17" s="93"/>
      <c r="J17" s="93"/>
      <c r="K17" s="93"/>
      <c r="L17" s="93"/>
      <c r="M17" s="93"/>
      <c r="N17" s="149"/>
      <c r="O17" s="149"/>
      <c r="P17" s="149"/>
      <c r="Q17" s="149"/>
      <c r="R17" s="149"/>
      <c r="S17" s="149"/>
    </row>
    <row r="18" spans="2:18" ht="15">
      <c r="B18" s="19" t="s">
        <v>18</v>
      </c>
      <c r="C18" s="24">
        <f>+D18+E18+F18+G18+H18</f>
        <v>1112621</v>
      </c>
      <c r="D18" s="24">
        <v>217928</v>
      </c>
      <c r="E18" s="24">
        <v>172769</v>
      </c>
      <c r="F18" s="24">
        <v>289766</v>
      </c>
      <c r="G18" s="24">
        <v>415895</v>
      </c>
      <c r="H18" s="24">
        <v>16263</v>
      </c>
      <c r="I18" s="93"/>
      <c r="J18" s="93"/>
      <c r="K18" s="93"/>
      <c r="L18" s="93"/>
      <c r="M18" s="93"/>
      <c r="N18" s="93"/>
      <c r="O18" s="93"/>
      <c r="P18" s="93"/>
      <c r="Q18" s="93"/>
      <c r="R18" s="93"/>
    </row>
    <row r="19" spans="2:18" ht="15.75">
      <c r="B19" s="139" t="s">
        <v>10</v>
      </c>
      <c r="C19" s="138"/>
      <c r="D19" s="138"/>
      <c r="E19" s="138"/>
      <c r="F19" s="138"/>
      <c r="G19" s="138"/>
      <c r="H19" s="138"/>
      <c r="I19" s="93"/>
      <c r="J19" s="93"/>
      <c r="K19" s="93"/>
      <c r="L19" s="93"/>
      <c r="M19" s="93"/>
      <c r="N19" s="93"/>
      <c r="O19" s="93"/>
      <c r="P19" s="93"/>
      <c r="Q19" s="93"/>
      <c r="R19" s="93"/>
    </row>
    <row r="20" spans="2:18" ht="15">
      <c r="B20" s="19" t="s">
        <v>18</v>
      </c>
      <c r="C20" s="24">
        <v>903596</v>
      </c>
      <c r="D20" s="24">
        <v>193757</v>
      </c>
      <c r="E20" s="24">
        <v>137064</v>
      </c>
      <c r="F20" s="24">
        <v>211876</v>
      </c>
      <c r="G20" s="24">
        <v>350746</v>
      </c>
      <c r="H20" s="24">
        <v>10153</v>
      </c>
      <c r="I20" s="93"/>
      <c r="J20" s="93"/>
      <c r="K20" s="93"/>
      <c r="L20" s="93"/>
      <c r="M20" s="93"/>
      <c r="N20" s="93"/>
      <c r="O20" s="93"/>
      <c r="P20" s="93"/>
      <c r="Q20" s="93"/>
      <c r="R20" s="93"/>
    </row>
    <row r="21" spans="2:18" ht="15.75">
      <c r="B21" s="139" t="s">
        <v>11</v>
      </c>
      <c r="C21" s="138"/>
      <c r="D21" s="138"/>
      <c r="E21" s="138"/>
      <c r="F21" s="138"/>
      <c r="G21" s="138"/>
      <c r="H21" s="138"/>
      <c r="I21" s="93"/>
      <c r="J21" s="93"/>
      <c r="K21" s="93"/>
      <c r="L21" s="93"/>
      <c r="M21" s="93"/>
      <c r="N21" s="93"/>
      <c r="O21" s="93"/>
      <c r="P21" s="93"/>
      <c r="Q21" s="93"/>
      <c r="R21" s="93"/>
    </row>
    <row r="22" spans="2:18" ht="15" customHeight="1">
      <c r="B22" s="19" t="s">
        <v>18</v>
      </c>
      <c r="C22" s="24">
        <f>+D22+E22+F22+G22+H22</f>
        <v>956089</v>
      </c>
      <c r="D22" s="24">
        <v>201125</v>
      </c>
      <c r="E22" s="24">
        <v>154160</v>
      </c>
      <c r="F22" s="24">
        <v>225873</v>
      </c>
      <c r="G22" s="24">
        <v>365415</v>
      </c>
      <c r="H22" s="24">
        <v>9516</v>
      </c>
      <c r="I22" s="93"/>
      <c r="J22" s="93"/>
      <c r="K22" s="93"/>
      <c r="L22" s="172"/>
      <c r="M22" s="172"/>
      <c r="N22" s="172"/>
      <c r="O22" s="172"/>
      <c r="P22" s="172"/>
      <c r="Q22" s="172"/>
      <c r="R22" s="93"/>
    </row>
    <row r="23" spans="2:18" ht="15" customHeight="1">
      <c r="B23" s="139" t="s">
        <v>12</v>
      </c>
      <c r="C23" s="138"/>
      <c r="D23" s="138"/>
      <c r="E23" s="138"/>
      <c r="F23" s="138"/>
      <c r="G23" s="138"/>
      <c r="H23" s="138"/>
      <c r="I23" s="93"/>
      <c r="J23" s="93"/>
      <c r="K23" s="93"/>
      <c r="L23" s="172"/>
      <c r="M23" s="172"/>
      <c r="N23" s="172"/>
      <c r="O23" s="172"/>
      <c r="P23" s="172"/>
      <c r="Q23" s="172"/>
      <c r="R23" s="93"/>
    </row>
    <row r="24" spans="2:18" ht="15" customHeight="1">
      <c r="B24" s="19" t="s">
        <v>18</v>
      </c>
      <c r="C24" s="24">
        <v>1042917</v>
      </c>
      <c r="D24" s="24">
        <v>211510</v>
      </c>
      <c r="E24" s="24">
        <v>165837</v>
      </c>
      <c r="F24" s="24">
        <v>255661</v>
      </c>
      <c r="G24" s="24">
        <v>398488</v>
      </c>
      <c r="H24" s="24">
        <v>11421</v>
      </c>
      <c r="I24" s="93"/>
      <c r="J24" s="93"/>
      <c r="K24" s="93"/>
      <c r="L24" s="171"/>
      <c r="M24" s="171"/>
      <c r="N24" s="171"/>
      <c r="O24" s="171"/>
      <c r="P24" s="171"/>
      <c r="Q24" s="171"/>
      <c r="R24" s="93"/>
    </row>
    <row r="25" spans="2:18" ht="15.75">
      <c r="B25" s="139" t="s">
        <v>13</v>
      </c>
      <c r="C25" s="138"/>
      <c r="D25" s="138"/>
      <c r="E25" s="138"/>
      <c r="F25" s="138"/>
      <c r="G25" s="138"/>
      <c r="H25" s="138"/>
      <c r="I25" s="93"/>
      <c r="J25" s="93"/>
      <c r="K25" s="93"/>
      <c r="L25" s="149"/>
      <c r="M25" s="149"/>
      <c r="N25" s="149"/>
      <c r="O25" s="149"/>
      <c r="P25" s="149"/>
      <c r="Q25" s="149"/>
      <c r="R25" s="93"/>
    </row>
    <row r="26" spans="2:18" ht="15">
      <c r="B26" s="19" t="s">
        <v>18</v>
      </c>
      <c r="C26" s="24">
        <f>+D26+E26+F26+G26+H26</f>
        <v>1030291</v>
      </c>
      <c r="D26" s="24">
        <v>214151</v>
      </c>
      <c r="E26" s="24">
        <v>162880</v>
      </c>
      <c r="F26" s="24">
        <v>247751</v>
      </c>
      <c r="G26" s="24">
        <v>395318</v>
      </c>
      <c r="H26" s="24">
        <v>10191</v>
      </c>
      <c r="I26" s="93"/>
      <c r="J26" s="93"/>
      <c r="K26" s="93"/>
      <c r="L26" s="93"/>
      <c r="M26" s="93"/>
      <c r="N26" s="93"/>
      <c r="O26" s="93"/>
      <c r="P26" s="93"/>
      <c r="Q26" s="93"/>
      <c r="R26" s="93"/>
    </row>
    <row r="27" spans="2:18" ht="15.75">
      <c r="B27" s="139" t="s">
        <v>14</v>
      </c>
      <c r="C27" s="138"/>
      <c r="D27" s="138"/>
      <c r="E27" s="138"/>
      <c r="F27" s="138"/>
      <c r="G27" s="138"/>
      <c r="H27" s="138"/>
      <c r="I27" s="93"/>
      <c r="J27" s="93"/>
      <c r="K27" s="93"/>
      <c r="L27" s="93"/>
      <c r="M27" s="93"/>
      <c r="N27" s="93"/>
      <c r="O27" s="93"/>
      <c r="P27" s="93"/>
      <c r="Q27" s="93"/>
      <c r="R27" s="93"/>
    </row>
    <row r="28" spans="2:18" ht="15">
      <c r="B28" s="19" t="s">
        <v>18</v>
      </c>
      <c r="C28" s="24">
        <f>+D28+E28+F28+G28+H28</f>
        <v>950379</v>
      </c>
      <c r="D28" s="24">
        <v>196155</v>
      </c>
      <c r="E28" s="24">
        <v>148962</v>
      </c>
      <c r="F28" s="24">
        <v>231329</v>
      </c>
      <c r="G28" s="24">
        <v>363243</v>
      </c>
      <c r="H28" s="24">
        <v>10690</v>
      </c>
      <c r="I28" s="93"/>
      <c r="J28" s="93"/>
      <c r="K28" s="93"/>
      <c r="L28" s="93"/>
      <c r="M28" s="93"/>
      <c r="N28" s="93"/>
      <c r="O28" s="93"/>
      <c r="P28" s="93"/>
      <c r="Q28" s="93"/>
      <c r="R28" s="93"/>
    </row>
    <row r="29" spans="2:18" ht="15.75">
      <c r="B29" s="139" t="s">
        <v>15</v>
      </c>
      <c r="C29" s="138"/>
      <c r="D29" s="138"/>
      <c r="E29" s="138"/>
      <c r="F29" s="138"/>
      <c r="G29" s="138"/>
      <c r="H29" s="138"/>
      <c r="I29" s="93"/>
      <c r="J29" s="93"/>
      <c r="K29" s="93"/>
      <c r="L29" s="93"/>
      <c r="M29" s="93"/>
      <c r="N29" s="93"/>
      <c r="O29" s="93"/>
      <c r="P29" s="93"/>
      <c r="Q29" s="93"/>
      <c r="R29" s="93"/>
    </row>
    <row r="30" spans="2:18" ht="15">
      <c r="B30" s="19" t="s">
        <v>18</v>
      </c>
      <c r="C30" s="24">
        <f>+D30+E30+F30+G30+H30</f>
        <v>1123054</v>
      </c>
      <c r="D30" s="24">
        <v>211046</v>
      </c>
      <c r="E30" s="24">
        <v>173290</v>
      </c>
      <c r="F30" s="24">
        <v>298388</v>
      </c>
      <c r="G30" s="24">
        <v>426465</v>
      </c>
      <c r="H30" s="24">
        <v>13865</v>
      </c>
      <c r="I30" s="93"/>
      <c r="J30" s="93"/>
      <c r="K30" s="93"/>
      <c r="L30" s="93"/>
      <c r="M30" s="93"/>
      <c r="N30" s="93"/>
      <c r="O30" s="93"/>
      <c r="P30" s="93"/>
      <c r="Q30" s="93"/>
      <c r="R30" s="93"/>
    </row>
    <row r="31" spans="2:18" ht="15.75">
      <c r="B31" s="139" t="s">
        <v>16</v>
      </c>
      <c r="C31" s="138"/>
      <c r="D31" s="138"/>
      <c r="E31" s="138"/>
      <c r="F31" s="138"/>
      <c r="G31" s="138"/>
      <c r="H31" s="138"/>
      <c r="I31" s="93"/>
      <c r="J31" s="93"/>
      <c r="K31" s="93"/>
      <c r="L31" s="93"/>
      <c r="M31" s="93"/>
      <c r="N31" s="93"/>
      <c r="O31" s="93"/>
      <c r="P31" s="93"/>
      <c r="Q31" s="93"/>
      <c r="R31" s="93"/>
    </row>
    <row r="32" spans="2:18" ht="15">
      <c r="B32" s="19" t="s">
        <v>18</v>
      </c>
      <c r="C32" s="173">
        <v>1182214</v>
      </c>
      <c r="D32" s="174">
        <v>190617</v>
      </c>
      <c r="E32" s="174">
        <v>164842</v>
      </c>
      <c r="F32" s="174">
        <v>356276</v>
      </c>
      <c r="G32" s="174">
        <v>451763</v>
      </c>
      <c r="H32" s="174">
        <v>18716</v>
      </c>
      <c r="I32" s="93"/>
      <c r="J32" s="93"/>
      <c r="K32" s="93"/>
      <c r="L32" s="93"/>
      <c r="M32" s="93"/>
      <c r="N32" s="93"/>
      <c r="O32" s="93"/>
      <c r="P32" s="93"/>
      <c r="Q32" s="93"/>
      <c r="R32" s="93"/>
    </row>
    <row r="33" spans="2:18" ht="15.75">
      <c r="B33" s="139" t="s">
        <v>17</v>
      </c>
      <c r="C33" s="138"/>
      <c r="D33" s="138"/>
      <c r="E33" s="138"/>
      <c r="F33" s="138"/>
      <c r="G33" s="138"/>
      <c r="H33" s="138"/>
      <c r="I33" s="93"/>
      <c r="J33" s="93"/>
      <c r="K33" s="93"/>
      <c r="L33" s="149"/>
      <c r="M33" s="93"/>
      <c r="N33" s="93"/>
      <c r="O33" s="93"/>
      <c r="P33" s="93"/>
      <c r="Q33" s="93"/>
      <c r="R33" s="93"/>
    </row>
    <row r="34" spans="2:18" ht="15">
      <c r="B34" s="19" t="s">
        <v>18</v>
      </c>
      <c r="C34" s="175">
        <v>1244149</v>
      </c>
      <c r="D34" s="176">
        <v>206831</v>
      </c>
      <c r="E34" s="176">
        <v>165632</v>
      </c>
      <c r="F34" s="176">
        <v>375865</v>
      </c>
      <c r="G34" s="176">
        <v>477265</v>
      </c>
      <c r="H34" s="176">
        <v>18556</v>
      </c>
      <c r="I34" s="93"/>
      <c r="J34" s="93"/>
      <c r="K34" s="93"/>
      <c r="L34" s="93"/>
      <c r="M34" s="93"/>
      <c r="N34" s="93"/>
      <c r="O34" s="93"/>
      <c r="P34" s="93"/>
      <c r="Q34" s="93"/>
      <c r="R34" s="93"/>
    </row>
    <row r="35" spans="2:18" s="9" customFormat="1" ht="3" customHeight="1">
      <c r="B35" s="14"/>
      <c r="C35" s="14"/>
      <c r="D35" s="14"/>
      <c r="E35" s="14"/>
      <c r="F35" s="14"/>
      <c r="G35" s="14"/>
      <c r="H35" s="14"/>
      <c r="I35" s="93"/>
      <c r="J35" s="93"/>
      <c r="K35" s="93"/>
      <c r="L35" s="93"/>
      <c r="M35" s="93"/>
      <c r="N35" s="93"/>
      <c r="O35" s="93"/>
      <c r="P35" s="93"/>
      <c r="Q35" s="93"/>
      <c r="R35" s="93"/>
    </row>
    <row r="36" spans="2:18" ht="15.75">
      <c r="B36" s="140" t="s">
        <v>22</v>
      </c>
      <c r="C36" s="141" t="s">
        <v>0</v>
      </c>
      <c r="D36" s="141" t="s">
        <v>1</v>
      </c>
      <c r="E36" s="141" t="s">
        <v>2</v>
      </c>
      <c r="F36" s="141" t="s">
        <v>3</v>
      </c>
      <c r="G36" s="141" t="s">
        <v>4</v>
      </c>
      <c r="H36" s="141" t="s">
        <v>5</v>
      </c>
      <c r="I36" s="93"/>
      <c r="J36" s="93"/>
      <c r="K36" s="93"/>
      <c r="L36" s="93"/>
      <c r="M36" s="93"/>
      <c r="N36" s="93"/>
      <c r="O36" s="93"/>
      <c r="P36" s="93"/>
      <c r="Q36" s="93"/>
      <c r="R36" s="93"/>
    </row>
    <row r="37" spans="2:18" ht="15">
      <c r="B37" s="32" t="s">
        <v>18</v>
      </c>
      <c r="C37" s="31">
        <f>+SUM(D37:H37)</f>
        <v>13262087</v>
      </c>
      <c r="D37" s="31">
        <f>+SUM(D12:D34)</f>
        <v>2488520</v>
      </c>
      <c r="E37" s="31">
        <f>+SUM(E12:E34)</f>
        <v>1950950</v>
      </c>
      <c r="F37" s="31">
        <f>+SUM(F12:F34)</f>
        <v>3613081</v>
      </c>
      <c r="G37" s="31">
        <f>+SUM(G12:G34)</f>
        <v>5032644</v>
      </c>
      <c r="H37" s="31">
        <f>+SUM(H12:H34)</f>
        <v>176892</v>
      </c>
      <c r="I37" s="93"/>
      <c r="J37" s="93"/>
      <c r="K37" s="93"/>
      <c r="L37" s="93"/>
      <c r="M37" s="93"/>
      <c r="N37" s="93"/>
      <c r="O37" s="93"/>
      <c r="P37" s="93"/>
      <c r="Q37" s="93"/>
      <c r="R37" s="93"/>
    </row>
    <row r="38" spans="2:18" s="9" customFormat="1" ht="3" customHeight="1">
      <c r="B38" s="15"/>
      <c r="C38" s="15"/>
      <c r="D38" s="15"/>
      <c r="E38" s="15"/>
      <c r="F38" s="15"/>
      <c r="G38" s="15"/>
      <c r="H38" s="15"/>
      <c r="I38" s="93"/>
      <c r="J38" s="93"/>
      <c r="K38" s="93"/>
      <c r="L38" s="93"/>
      <c r="M38" s="93"/>
      <c r="N38" s="93"/>
      <c r="O38" s="93"/>
      <c r="P38" s="93"/>
      <c r="Q38" s="93"/>
      <c r="R38" s="93"/>
    </row>
    <row r="39" spans="3:18" ht="12.75">
      <c r="C39" s="17"/>
      <c r="I39" s="93"/>
      <c r="J39" s="93"/>
      <c r="K39" s="93"/>
      <c r="L39" s="93"/>
      <c r="M39" s="93"/>
      <c r="N39" s="93"/>
      <c r="O39" s="93"/>
      <c r="P39" s="93"/>
      <c r="Q39" s="93"/>
      <c r="R39" s="93"/>
    </row>
    <row r="40" spans="2:18" ht="12.75">
      <c r="B40" s="39" t="s">
        <v>54</v>
      </c>
      <c r="I40" s="93"/>
      <c r="J40" s="93"/>
      <c r="K40" s="93"/>
      <c r="L40" s="93"/>
      <c r="M40" s="93"/>
      <c r="N40" s="93"/>
      <c r="O40" s="93"/>
      <c r="P40" s="93"/>
      <c r="Q40" s="93"/>
      <c r="R40" s="93"/>
    </row>
    <row r="41" spans="2:18" ht="12.75">
      <c r="B41" s="79"/>
      <c r="C41" s="79"/>
      <c r="D41" s="128"/>
      <c r="E41" s="79"/>
      <c r="F41" s="79"/>
      <c r="G41" s="79"/>
      <c r="H41" s="79"/>
      <c r="I41" s="93"/>
      <c r="J41" s="93"/>
      <c r="K41" s="93"/>
      <c r="L41" s="93"/>
      <c r="M41" s="93"/>
      <c r="N41" s="93"/>
      <c r="O41" s="93"/>
      <c r="P41" s="93"/>
      <c r="Q41" s="93"/>
      <c r="R41" s="93"/>
    </row>
    <row r="42" spans="2:18" ht="12.75">
      <c r="B42" s="79"/>
      <c r="C42" s="79"/>
      <c r="D42" s="79"/>
      <c r="E42" s="79"/>
      <c r="F42" s="79"/>
      <c r="G42" s="79"/>
      <c r="H42" s="79"/>
      <c r="I42" s="93"/>
      <c r="J42" s="93"/>
      <c r="K42" s="93"/>
      <c r="L42" s="93"/>
      <c r="M42" s="93"/>
      <c r="N42" s="93"/>
      <c r="O42" s="93"/>
      <c r="P42" s="93"/>
      <c r="Q42" s="93"/>
      <c r="R42" s="93"/>
    </row>
    <row r="43" spans="2:18" ht="12.75">
      <c r="B43" s="86"/>
      <c r="C43" s="77"/>
      <c r="D43" s="77"/>
      <c r="E43" s="79"/>
      <c r="F43" s="79"/>
      <c r="G43" s="79"/>
      <c r="H43" s="79"/>
      <c r="I43" s="93"/>
      <c r="J43" s="93"/>
      <c r="K43" s="93"/>
      <c r="L43" s="93"/>
      <c r="M43" s="93"/>
      <c r="N43" s="93"/>
      <c r="O43" s="93"/>
      <c r="P43" s="93"/>
      <c r="Q43" s="93"/>
      <c r="R43" s="93"/>
    </row>
  </sheetData>
  <sheetProtection/>
  <hyperlinks>
    <hyperlink ref="H8" location="Indice!A1" display="Indice "/>
  </hyperlinks>
  <printOptions/>
  <pageMargins left="0.75" right="0.75" top="1" bottom="1" header="0.3" footer="0.3"/>
  <pageSetup horizontalDpi="600" verticalDpi="600" orientation="portrait" paperSize="9" scale="5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7:S43"/>
  <sheetViews>
    <sheetView view="pageBreakPreview" zoomScaleSheetLayoutView="100" workbookViewId="0" topLeftCell="A1">
      <selection activeCell="K23" sqref="K23"/>
    </sheetView>
  </sheetViews>
  <sheetFormatPr defaultColWidth="11.421875" defaultRowHeight="12.75"/>
  <cols>
    <col min="1" max="1" width="2.00390625" style="16" customWidth="1"/>
    <col min="2" max="2" width="25.28125" style="16" customWidth="1"/>
    <col min="3" max="4" width="14.140625" style="16" customWidth="1"/>
    <col min="5" max="5" width="19.00390625" style="16" bestFit="1" customWidth="1"/>
    <col min="6" max="6" width="17.7109375" style="16" bestFit="1" customWidth="1"/>
    <col min="7" max="7" width="19.00390625" style="16" customWidth="1"/>
    <col min="8" max="8" width="13.421875" style="16" customWidth="1"/>
    <col min="9" max="10" width="11.421875" style="16" customWidth="1"/>
    <col min="11" max="11" width="13.140625" style="16" bestFit="1" customWidth="1"/>
    <col min="12" max="12" width="15.00390625" style="16" bestFit="1" customWidth="1"/>
    <col min="13" max="13" width="11.421875" style="16" customWidth="1"/>
    <col min="14" max="14" width="13.8515625" style="16" bestFit="1" customWidth="1"/>
    <col min="15" max="16384" width="11.421875" style="16" customWidth="1"/>
  </cols>
  <sheetData>
    <row r="2" ht="12.75"/>
    <row r="3" ht="12.75"/>
    <row r="4" ht="12.75"/>
    <row r="5" ht="12.75"/>
    <row r="6" ht="9.75" customHeight="1"/>
    <row r="7" spans="2:8" s="9" customFormat="1" ht="3" customHeight="1">
      <c r="B7" s="158"/>
      <c r="C7" s="14"/>
      <c r="D7" s="14"/>
      <c r="E7" s="14"/>
      <c r="F7" s="14"/>
      <c r="G7" s="14"/>
      <c r="H7" s="14"/>
    </row>
    <row r="8" spans="2:8" s="9" customFormat="1" ht="23.25" customHeight="1">
      <c r="B8" s="15" t="s">
        <v>46</v>
      </c>
      <c r="C8" s="15"/>
      <c r="D8" s="15"/>
      <c r="E8" s="15"/>
      <c r="F8" s="15"/>
      <c r="G8" s="15"/>
      <c r="H8" s="75" t="s">
        <v>23</v>
      </c>
    </row>
    <row r="9" s="9" customFormat="1" ht="23.25" customHeight="1">
      <c r="B9" s="157">
        <v>2020</v>
      </c>
    </row>
    <row r="10" spans="2:14" ht="15.75" customHeight="1">
      <c r="B10" s="137"/>
      <c r="C10" s="137"/>
      <c r="D10" s="137"/>
      <c r="E10" s="137"/>
      <c r="F10" s="7"/>
      <c r="G10" s="137"/>
      <c r="H10" s="137"/>
      <c r="I10" s="93"/>
      <c r="J10" s="93"/>
      <c r="K10" s="93"/>
      <c r="L10" s="93"/>
      <c r="M10" s="93"/>
      <c r="N10" s="93"/>
    </row>
    <row r="11" spans="2:14" ht="15.75">
      <c r="B11" s="139" t="s">
        <v>6</v>
      </c>
      <c r="C11" s="138" t="s">
        <v>0</v>
      </c>
      <c r="D11" s="138" t="s">
        <v>1</v>
      </c>
      <c r="E11" s="138" t="s">
        <v>2</v>
      </c>
      <c r="F11" s="138" t="s">
        <v>3</v>
      </c>
      <c r="G11" s="138" t="s">
        <v>4</v>
      </c>
      <c r="H11" s="138" t="s">
        <v>5</v>
      </c>
      <c r="I11" s="93"/>
      <c r="J11" s="93"/>
      <c r="K11" s="93"/>
      <c r="L11" s="93"/>
      <c r="M11" s="93"/>
      <c r="N11" s="93"/>
    </row>
    <row r="12" spans="2:14" ht="15.75" customHeight="1">
      <c r="B12" s="19" t="s">
        <v>18</v>
      </c>
      <c r="C12" s="24">
        <v>1125940</v>
      </c>
      <c r="D12" s="24">
        <v>173886</v>
      </c>
      <c r="E12" s="24">
        <v>143452</v>
      </c>
      <c r="F12" s="24">
        <v>352674</v>
      </c>
      <c r="G12" s="24">
        <v>437569</v>
      </c>
      <c r="H12" s="24">
        <v>18359</v>
      </c>
      <c r="I12" s="98"/>
      <c r="J12" s="98"/>
      <c r="K12" s="98"/>
      <c r="L12" s="98"/>
      <c r="M12" s="98"/>
      <c r="N12" s="98"/>
    </row>
    <row r="13" spans="2:14" ht="15.75">
      <c r="B13" s="139" t="s">
        <v>7</v>
      </c>
      <c r="C13" s="138"/>
      <c r="D13" s="138"/>
      <c r="E13" s="138"/>
      <c r="F13" s="138"/>
      <c r="G13" s="138"/>
      <c r="H13" s="138"/>
      <c r="I13" s="99"/>
      <c r="J13" s="99"/>
      <c r="K13" s="99"/>
      <c r="L13" s="148"/>
      <c r="M13" s="99"/>
      <c r="N13" s="99"/>
    </row>
    <row r="14" spans="2:19" ht="13.5" customHeight="1">
      <c r="B14" s="19" t="s">
        <v>18</v>
      </c>
      <c r="C14" s="24">
        <v>1168696</v>
      </c>
      <c r="D14" s="24">
        <v>196885</v>
      </c>
      <c r="E14" s="24">
        <v>175717</v>
      </c>
      <c r="F14" s="24">
        <v>344529</v>
      </c>
      <c r="G14" s="24">
        <v>433625</v>
      </c>
      <c r="H14" s="24">
        <v>17940</v>
      </c>
      <c r="I14" s="93"/>
      <c r="J14" s="93"/>
      <c r="K14" s="93"/>
      <c r="L14" s="93"/>
      <c r="M14" s="93"/>
      <c r="N14" s="170"/>
      <c r="O14" s="170"/>
      <c r="P14" s="170"/>
      <c r="Q14" s="170"/>
      <c r="R14" s="170"/>
      <c r="S14" s="170"/>
    </row>
    <row r="15" spans="2:19" ht="16.5" customHeight="1">
      <c r="B15" s="139" t="s">
        <v>8</v>
      </c>
      <c r="C15" s="138"/>
      <c r="D15" s="138"/>
      <c r="E15" s="138"/>
      <c r="F15" s="138"/>
      <c r="G15" s="138"/>
      <c r="H15" s="138"/>
      <c r="I15" s="93"/>
      <c r="J15" s="93"/>
      <c r="K15" s="93"/>
      <c r="L15" s="93"/>
      <c r="M15" s="93"/>
      <c r="N15" s="170"/>
      <c r="O15" s="170"/>
      <c r="P15" s="170"/>
      <c r="Q15" s="170"/>
      <c r="R15" s="170"/>
      <c r="S15" s="170"/>
    </row>
    <row r="16" spans="2:19" ht="15">
      <c r="B16" s="19" t="s">
        <v>18</v>
      </c>
      <c r="C16" s="24">
        <v>459705</v>
      </c>
      <c r="D16" s="24">
        <v>85361</v>
      </c>
      <c r="E16" s="24">
        <v>72020</v>
      </c>
      <c r="F16" s="24">
        <v>132703</v>
      </c>
      <c r="G16" s="24">
        <v>161901</v>
      </c>
      <c r="H16" s="24">
        <v>7720</v>
      </c>
      <c r="I16" s="93"/>
      <c r="J16" s="93"/>
      <c r="K16" s="93"/>
      <c r="L16" s="93"/>
      <c r="M16" s="93"/>
      <c r="N16" s="171"/>
      <c r="O16" s="171"/>
      <c r="P16" s="171"/>
      <c r="Q16" s="171"/>
      <c r="R16" s="171"/>
      <c r="S16" s="171"/>
    </row>
    <row r="17" spans="2:19" ht="15.75">
      <c r="B17" s="139" t="s">
        <v>9</v>
      </c>
      <c r="C17" s="138"/>
      <c r="D17" s="138"/>
      <c r="E17" s="138"/>
      <c r="F17" s="138"/>
      <c r="G17" s="138"/>
      <c r="H17" s="138"/>
      <c r="I17" s="93"/>
      <c r="J17" s="93"/>
      <c r="K17" s="93"/>
      <c r="L17" s="93"/>
      <c r="M17" s="93"/>
      <c r="N17" s="149"/>
      <c r="O17" s="149"/>
      <c r="P17" s="149"/>
      <c r="Q17" s="149"/>
      <c r="R17" s="149"/>
      <c r="S17" s="149"/>
    </row>
    <row r="18" spans="2:18" ht="15">
      <c r="B18" s="19" t="s">
        <v>18</v>
      </c>
      <c r="C18" s="24">
        <v>363</v>
      </c>
      <c r="D18" s="24">
        <v>0</v>
      </c>
      <c r="E18" s="24">
        <v>0</v>
      </c>
      <c r="F18" s="24">
        <v>280</v>
      </c>
      <c r="G18" s="24">
        <v>83</v>
      </c>
      <c r="H18" s="24">
        <v>0</v>
      </c>
      <c r="I18" s="93"/>
      <c r="J18" s="93"/>
      <c r="K18" s="93"/>
      <c r="L18" s="93"/>
      <c r="M18" s="93"/>
      <c r="N18" s="93"/>
      <c r="O18" s="93"/>
      <c r="P18" s="93"/>
      <c r="Q18" s="93"/>
      <c r="R18" s="93"/>
    </row>
    <row r="19" spans="2:18" ht="15.75">
      <c r="B19" s="139" t="s">
        <v>10</v>
      </c>
      <c r="C19" s="138"/>
      <c r="D19" s="138"/>
      <c r="E19" s="138"/>
      <c r="F19" s="138"/>
      <c r="G19" s="138"/>
      <c r="H19" s="138"/>
      <c r="I19" s="93"/>
      <c r="J19" s="93"/>
      <c r="K19" s="93"/>
      <c r="L19" s="93"/>
      <c r="M19" s="93"/>
      <c r="N19" s="93"/>
      <c r="O19" s="93"/>
      <c r="P19" s="93"/>
      <c r="Q19" s="93"/>
      <c r="R19" s="93"/>
    </row>
    <row r="20" spans="2:18" ht="15">
      <c r="B20" s="19" t="s">
        <v>18</v>
      </c>
      <c r="C20" s="24">
        <v>1122</v>
      </c>
      <c r="D20" s="24">
        <v>0</v>
      </c>
      <c r="E20" s="24">
        <v>0</v>
      </c>
      <c r="F20" s="24">
        <v>571</v>
      </c>
      <c r="G20" s="24">
        <v>551</v>
      </c>
      <c r="H20" s="24">
        <v>0</v>
      </c>
      <c r="I20" s="93"/>
      <c r="J20" s="93"/>
      <c r="K20" s="93"/>
      <c r="L20" s="93"/>
      <c r="M20" s="93"/>
      <c r="N20" s="93"/>
      <c r="O20" s="93"/>
      <c r="P20" s="93"/>
      <c r="Q20" s="93"/>
      <c r="R20" s="93"/>
    </row>
    <row r="21" spans="2:18" ht="15.75">
      <c r="B21" s="139" t="s">
        <v>11</v>
      </c>
      <c r="C21" s="138"/>
      <c r="D21" s="138"/>
      <c r="E21" s="138"/>
      <c r="F21" s="138"/>
      <c r="G21" s="138"/>
      <c r="H21" s="138"/>
      <c r="I21" s="93"/>
      <c r="J21" s="93"/>
      <c r="K21" s="93"/>
      <c r="L21" s="93"/>
      <c r="M21" s="93"/>
      <c r="N21" s="93"/>
      <c r="O21" s="93"/>
      <c r="P21" s="93"/>
      <c r="Q21" s="93"/>
      <c r="R21" s="93"/>
    </row>
    <row r="22" spans="2:18" ht="15" customHeight="1">
      <c r="B22" s="19" t="s">
        <v>18</v>
      </c>
      <c r="C22" s="24">
        <v>5016</v>
      </c>
      <c r="D22" s="24">
        <v>237</v>
      </c>
      <c r="E22" s="24">
        <v>228</v>
      </c>
      <c r="F22" s="24">
        <v>1742</v>
      </c>
      <c r="G22" s="24">
        <v>2808</v>
      </c>
      <c r="H22" s="24">
        <v>1</v>
      </c>
      <c r="I22" s="93"/>
      <c r="J22" s="93"/>
      <c r="K22" s="93"/>
      <c r="L22" s="172"/>
      <c r="M22" s="172"/>
      <c r="N22" s="172"/>
      <c r="O22" s="172"/>
      <c r="P22" s="172"/>
      <c r="Q22" s="172"/>
      <c r="R22" s="93"/>
    </row>
    <row r="23" spans="2:18" ht="15" customHeight="1">
      <c r="B23" s="139" t="s">
        <v>12</v>
      </c>
      <c r="C23" s="138"/>
      <c r="D23" s="138"/>
      <c r="E23" s="138"/>
      <c r="F23" s="138"/>
      <c r="G23" s="138"/>
      <c r="H23" s="138"/>
      <c r="I23" s="93"/>
      <c r="J23" s="93"/>
      <c r="K23" s="93"/>
      <c r="L23" s="172"/>
      <c r="M23" s="172"/>
      <c r="N23" s="172"/>
      <c r="O23" s="172"/>
      <c r="P23" s="172"/>
      <c r="Q23" s="172"/>
      <c r="R23" s="93"/>
    </row>
    <row r="24" spans="2:18" ht="15" customHeight="1">
      <c r="B24" s="19" t="s">
        <v>18</v>
      </c>
      <c r="C24" s="24">
        <v>239365</v>
      </c>
      <c r="D24" s="24">
        <v>41490</v>
      </c>
      <c r="E24" s="24">
        <v>52302</v>
      </c>
      <c r="F24" s="24">
        <v>52406</v>
      </c>
      <c r="G24" s="24">
        <v>90512</v>
      </c>
      <c r="H24" s="24">
        <v>2655</v>
      </c>
      <c r="I24" s="93"/>
      <c r="J24" s="93"/>
      <c r="K24" s="93"/>
      <c r="L24" s="171"/>
      <c r="M24" s="171"/>
      <c r="N24" s="171"/>
      <c r="O24" s="171"/>
      <c r="P24" s="171"/>
      <c r="Q24" s="171"/>
      <c r="R24" s="93"/>
    </row>
    <row r="25" spans="2:18" ht="15.75">
      <c r="B25" s="139" t="s">
        <v>13</v>
      </c>
      <c r="C25" s="138"/>
      <c r="D25" s="138"/>
      <c r="E25" s="138"/>
      <c r="F25" s="138"/>
      <c r="G25" s="138"/>
      <c r="H25" s="138"/>
      <c r="I25" s="93"/>
      <c r="J25" s="93"/>
      <c r="K25" s="93"/>
      <c r="L25" s="149"/>
      <c r="M25" s="149"/>
      <c r="N25" s="149"/>
      <c r="O25" s="149"/>
      <c r="P25" s="149"/>
      <c r="Q25" s="149"/>
      <c r="R25" s="93"/>
    </row>
    <row r="26" spans="2:18" ht="15">
      <c r="B26" s="19" t="s">
        <v>18</v>
      </c>
      <c r="C26" s="24">
        <v>245216</v>
      </c>
      <c r="D26" s="24">
        <v>37933</v>
      </c>
      <c r="E26" s="24">
        <v>58767</v>
      </c>
      <c r="F26" s="24">
        <v>58571</v>
      </c>
      <c r="G26" s="24">
        <v>88014</v>
      </c>
      <c r="H26" s="24">
        <v>1931</v>
      </c>
      <c r="I26" s="93"/>
      <c r="J26" s="93"/>
      <c r="K26" s="93"/>
      <c r="L26" s="93"/>
      <c r="M26" s="93"/>
      <c r="N26" s="93"/>
      <c r="O26" s="93"/>
      <c r="P26" s="93"/>
      <c r="Q26" s="93"/>
      <c r="R26" s="93"/>
    </row>
    <row r="27" spans="2:18" ht="15.75">
      <c r="B27" s="139" t="s">
        <v>14</v>
      </c>
      <c r="C27" s="138"/>
      <c r="D27" s="138"/>
      <c r="E27" s="138"/>
      <c r="F27" s="138"/>
      <c r="G27" s="138"/>
      <c r="H27" s="138"/>
      <c r="I27" s="93"/>
      <c r="J27" s="93"/>
      <c r="K27" s="93"/>
      <c r="L27" s="93"/>
      <c r="M27" s="93"/>
      <c r="N27" s="93"/>
      <c r="O27" s="93"/>
      <c r="P27" s="93"/>
      <c r="Q27" s="93"/>
      <c r="R27" s="93"/>
    </row>
    <row r="28" spans="2:18" ht="15">
      <c r="B28" s="19" t="s">
        <v>18</v>
      </c>
      <c r="C28" s="24">
        <v>99432</v>
      </c>
      <c r="D28" s="24">
        <v>15902</v>
      </c>
      <c r="E28" s="24">
        <v>16259</v>
      </c>
      <c r="F28" s="24">
        <v>16015</v>
      </c>
      <c r="G28" s="24">
        <v>49916</v>
      </c>
      <c r="H28" s="24">
        <v>1340</v>
      </c>
      <c r="I28" s="93"/>
      <c r="J28" s="93"/>
      <c r="K28" s="93"/>
      <c r="L28" s="93"/>
      <c r="M28" s="93"/>
      <c r="N28" s="93"/>
      <c r="O28" s="93"/>
      <c r="P28" s="93"/>
      <c r="Q28" s="93"/>
      <c r="R28" s="93"/>
    </row>
    <row r="29" spans="2:18" ht="15.75">
      <c r="B29" s="139" t="s">
        <v>15</v>
      </c>
      <c r="C29" s="138"/>
      <c r="D29" s="138"/>
      <c r="E29" s="138"/>
      <c r="F29" s="138"/>
      <c r="G29" s="138"/>
      <c r="H29" s="138"/>
      <c r="I29" s="93"/>
      <c r="J29" s="93"/>
      <c r="K29" s="93"/>
      <c r="L29" s="93"/>
      <c r="M29" s="93"/>
      <c r="N29" s="93"/>
      <c r="O29" s="93"/>
      <c r="P29" s="93"/>
      <c r="Q29" s="93"/>
      <c r="R29" s="93"/>
    </row>
    <row r="30" spans="2:18" ht="15">
      <c r="B30" s="19" t="s">
        <v>18</v>
      </c>
      <c r="C30" s="24"/>
      <c r="D30" s="24"/>
      <c r="E30" s="24"/>
      <c r="F30" s="24"/>
      <c r="G30" s="24"/>
      <c r="H30" s="24"/>
      <c r="I30" s="93"/>
      <c r="J30" s="93"/>
      <c r="K30" s="93"/>
      <c r="L30" s="93"/>
      <c r="M30" s="93"/>
      <c r="N30" s="93"/>
      <c r="O30" s="93"/>
      <c r="P30" s="93"/>
      <c r="Q30" s="93"/>
      <c r="R30" s="93"/>
    </row>
    <row r="31" spans="2:18" ht="15.75">
      <c r="B31" s="139" t="s">
        <v>16</v>
      </c>
      <c r="C31" s="138"/>
      <c r="D31" s="138"/>
      <c r="E31" s="138"/>
      <c r="F31" s="138"/>
      <c r="G31" s="138"/>
      <c r="H31" s="138"/>
      <c r="I31" s="93"/>
      <c r="J31" s="93"/>
      <c r="K31" s="93"/>
      <c r="L31" s="93"/>
      <c r="M31" s="93"/>
      <c r="N31" s="93"/>
      <c r="O31" s="93"/>
      <c r="P31" s="93"/>
      <c r="Q31" s="93"/>
      <c r="R31" s="93"/>
    </row>
    <row r="32" spans="2:18" ht="15">
      <c r="B32" s="19" t="s">
        <v>18</v>
      </c>
      <c r="C32" s="173"/>
      <c r="D32" s="174"/>
      <c r="E32" s="174"/>
      <c r="F32" s="174"/>
      <c r="G32" s="174"/>
      <c r="H32" s="174"/>
      <c r="I32" s="93"/>
      <c r="J32" s="93"/>
      <c r="K32" s="93"/>
      <c r="L32" s="93"/>
      <c r="M32" s="93"/>
      <c r="N32" s="93"/>
      <c r="O32" s="93"/>
      <c r="P32" s="93"/>
      <c r="Q32" s="93"/>
      <c r="R32" s="93"/>
    </row>
    <row r="33" spans="2:18" ht="15.75">
      <c r="B33" s="139" t="s">
        <v>17</v>
      </c>
      <c r="C33" s="138"/>
      <c r="D33" s="138"/>
      <c r="E33" s="138"/>
      <c r="F33" s="138"/>
      <c r="G33" s="138"/>
      <c r="H33" s="138"/>
      <c r="I33" s="93"/>
      <c r="J33" s="93"/>
      <c r="K33" s="93"/>
      <c r="L33" s="149"/>
      <c r="M33" s="93"/>
      <c r="N33" s="93"/>
      <c r="O33" s="93"/>
      <c r="P33" s="93"/>
      <c r="Q33" s="93"/>
      <c r="R33" s="93"/>
    </row>
    <row r="34" spans="2:18" ht="15">
      <c r="B34" s="19" t="s">
        <v>18</v>
      </c>
      <c r="C34" s="175"/>
      <c r="D34" s="176"/>
      <c r="E34" s="176"/>
      <c r="F34" s="176"/>
      <c r="G34" s="176"/>
      <c r="H34" s="176"/>
      <c r="I34" s="93"/>
      <c r="J34" s="93"/>
      <c r="K34" s="93"/>
      <c r="L34" s="93"/>
      <c r="M34" s="93"/>
      <c r="N34" s="93"/>
      <c r="O34" s="93"/>
      <c r="P34" s="93"/>
      <c r="Q34" s="93"/>
      <c r="R34" s="93"/>
    </row>
    <row r="35" spans="2:18" s="9" customFormat="1" ht="3" customHeight="1">
      <c r="B35" s="14"/>
      <c r="C35" s="14"/>
      <c r="D35" s="14"/>
      <c r="E35" s="14"/>
      <c r="F35" s="14"/>
      <c r="G35" s="14"/>
      <c r="H35" s="14"/>
      <c r="I35" s="93"/>
      <c r="J35" s="93"/>
      <c r="K35" s="93"/>
      <c r="L35" s="93"/>
      <c r="M35" s="93"/>
      <c r="N35" s="93"/>
      <c r="O35" s="93"/>
      <c r="P35" s="93"/>
      <c r="Q35" s="93"/>
      <c r="R35" s="93"/>
    </row>
    <row r="36" spans="2:18" ht="15.75">
      <c r="B36" s="140" t="s">
        <v>22</v>
      </c>
      <c r="C36" s="141"/>
      <c r="D36" s="141"/>
      <c r="E36" s="141"/>
      <c r="F36" s="141"/>
      <c r="G36" s="141"/>
      <c r="H36" s="141"/>
      <c r="I36" s="93"/>
      <c r="J36" s="93"/>
      <c r="K36" s="93"/>
      <c r="L36" s="93"/>
      <c r="M36" s="93"/>
      <c r="N36" s="93"/>
      <c r="O36" s="93"/>
      <c r="P36" s="93"/>
      <c r="Q36" s="93"/>
      <c r="R36" s="93"/>
    </row>
    <row r="37" spans="2:18" ht="15">
      <c r="B37" s="32" t="s">
        <v>18</v>
      </c>
      <c r="C37" s="31"/>
      <c r="D37" s="31"/>
      <c r="E37" s="31"/>
      <c r="F37" s="31"/>
      <c r="G37" s="31"/>
      <c r="H37" s="31"/>
      <c r="I37" s="93"/>
      <c r="J37" s="93"/>
      <c r="K37" s="93"/>
      <c r="L37" s="93"/>
      <c r="M37" s="93"/>
      <c r="N37" s="93"/>
      <c r="O37" s="93"/>
      <c r="P37" s="93"/>
      <c r="Q37" s="93"/>
      <c r="R37" s="93"/>
    </row>
    <row r="38" spans="2:18" s="9" customFormat="1" ht="3" customHeight="1">
      <c r="B38" s="15"/>
      <c r="C38" s="15"/>
      <c r="D38" s="15"/>
      <c r="E38" s="15"/>
      <c r="F38" s="15"/>
      <c r="G38" s="15"/>
      <c r="H38" s="15"/>
      <c r="I38" s="93"/>
      <c r="J38" s="93"/>
      <c r="K38" s="93"/>
      <c r="L38" s="93"/>
      <c r="M38" s="93"/>
      <c r="N38" s="93"/>
      <c r="O38" s="93"/>
      <c r="P38" s="93"/>
      <c r="Q38" s="93"/>
      <c r="R38" s="93"/>
    </row>
    <row r="39" spans="3:18" ht="12.75">
      <c r="C39" s="17"/>
      <c r="I39" s="93"/>
      <c r="J39" s="93"/>
      <c r="K39" s="93"/>
      <c r="L39" s="93"/>
      <c r="M39" s="93"/>
      <c r="N39" s="93"/>
      <c r="O39" s="93"/>
      <c r="P39" s="93"/>
      <c r="Q39" s="93"/>
      <c r="R39" s="93"/>
    </row>
    <row r="40" spans="2:18" ht="12.75">
      <c r="B40" s="39" t="s">
        <v>54</v>
      </c>
      <c r="I40" s="93"/>
      <c r="J40" s="93"/>
      <c r="K40" s="93"/>
      <c r="L40" s="93"/>
      <c r="M40" s="93"/>
      <c r="N40" s="93"/>
      <c r="O40" s="93"/>
      <c r="P40" s="93"/>
      <c r="Q40" s="93"/>
      <c r="R40" s="93"/>
    </row>
    <row r="41" spans="2:18" ht="12.75">
      <c r="B41" s="79"/>
      <c r="C41" s="79"/>
      <c r="D41" s="128"/>
      <c r="E41" s="79"/>
      <c r="F41" s="79"/>
      <c r="G41" s="79"/>
      <c r="H41" s="79"/>
      <c r="I41" s="93"/>
      <c r="J41" s="93"/>
      <c r="K41" s="93"/>
      <c r="L41" s="93"/>
      <c r="M41" s="93"/>
      <c r="N41" s="93"/>
      <c r="O41" s="93"/>
      <c r="P41" s="93"/>
      <c r="Q41" s="93"/>
      <c r="R41" s="93"/>
    </row>
    <row r="42" spans="2:18" ht="12.75">
      <c r="B42" s="79"/>
      <c r="C42" s="79"/>
      <c r="D42" s="79"/>
      <c r="E42" s="79"/>
      <c r="F42" s="79"/>
      <c r="G42" s="79"/>
      <c r="H42" s="79"/>
      <c r="I42" s="93"/>
      <c r="J42" s="93"/>
      <c r="K42" s="93"/>
      <c r="L42" s="93"/>
      <c r="M42" s="93"/>
      <c r="N42" s="93"/>
      <c r="O42" s="93"/>
      <c r="P42" s="93"/>
      <c r="Q42" s="93"/>
      <c r="R42" s="93"/>
    </row>
    <row r="43" spans="2:18" ht="12.75">
      <c r="B43" s="86"/>
      <c r="C43" s="77"/>
      <c r="D43" s="77"/>
      <c r="E43" s="79"/>
      <c r="F43" s="79"/>
      <c r="G43" s="79"/>
      <c r="H43" s="79"/>
      <c r="I43" s="93"/>
      <c r="J43" s="93"/>
      <c r="K43" s="93"/>
      <c r="L43" s="93"/>
      <c r="M43" s="93"/>
      <c r="N43" s="93"/>
      <c r="O43" s="93"/>
      <c r="P43" s="93"/>
      <c r="Q43" s="93"/>
      <c r="R43" s="93"/>
    </row>
  </sheetData>
  <sheetProtection/>
  <hyperlinks>
    <hyperlink ref="H8" location="Indice!A1" display="Indice "/>
  </hyperlinks>
  <printOptions/>
  <pageMargins left="0.75" right="0.75" top="1" bottom="1" header="0.3" footer="0.3"/>
  <pageSetup horizontalDpi="600" verticalDpi="600" orientation="portrait" paperSize="9" scale="5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7:Q48"/>
  <sheetViews>
    <sheetView view="pageBreakPreview" zoomScale="70" zoomScaleNormal="70" zoomScaleSheetLayoutView="70" zoomScalePageLayoutView="70" workbookViewId="0" topLeftCell="A1">
      <selection activeCell="H8" sqref="H8"/>
    </sheetView>
  </sheetViews>
  <sheetFormatPr defaultColWidth="11.421875" defaultRowHeight="12.75"/>
  <cols>
    <col min="1" max="1" width="2.00390625" style="16" customWidth="1"/>
    <col min="2" max="2" width="25.28125" style="16" customWidth="1"/>
    <col min="3" max="4" width="14.140625" style="16" customWidth="1"/>
    <col min="5" max="5" width="19.00390625" style="16" bestFit="1" customWidth="1"/>
    <col min="6" max="6" width="17.7109375" style="16" bestFit="1" customWidth="1"/>
    <col min="7" max="7" width="19.8515625" style="16" customWidth="1"/>
    <col min="8" max="8" width="13.421875" style="16" customWidth="1"/>
    <col min="9" max="16384" width="11.421875" style="16" customWidth="1"/>
  </cols>
  <sheetData>
    <row r="2" ht="12.75"/>
    <row r="3" ht="12.75"/>
    <row r="4" ht="12.75"/>
    <row r="5" ht="12.75"/>
    <row r="6" ht="9.75" customHeight="1"/>
    <row r="7" spans="2:8" s="9" customFormat="1" ht="3" customHeight="1">
      <c r="B7" s="14"/>
      <c r="C7" s="14"/>
      <c r="D7" s="14"/>
      <c r="E7" s="14"/>
      <c r="F7" s="14"/>
      <c r="G7" s="14"/>
      <c r="H7" s="14"/>
    </row>
    <row r="8" spans="2:8" s="9" customFormat="1" ht="23.25" customHeight="1">
      <c r="B8" s="134" t="s">
        <v>46</v>
      </c>
      <c r="C8" s="15"/>
      <c r="D8" s="15"/>
      <c r="E8" s="15"/>
      <c r="F8" s="15"/>
      <c r="G8" s="15"/>
      <c r="H8" s="75" t="s">
        <v>23</v>
      </c>
    </row>
    <row r="9" s="9" customFormat="1" ht="23.25" customHeight="1">
      <c r="B9" s="135" t="s">
        <v>31</v>
      </c>
    </row>
    <row r="10" spans="2:16" ht="15.75" customHeight="1">
      <c r="B10" s="137"/>
      <c r="C10" s="137"/>
      <c r="D10" s="137"/>
      <c r="E10" s="137"/>
      <c r="F10" s="7"/>
      <c r="G10" s="137"/>
      <c r="H10" s="137"/>
      <c r="J10" s="92"/>
      <c r="K10" s="93"/>
      <c r="L10" s="93"/>
      <c r="M10" s="93"/>
      <c r="N10" s="93"/>
      <c r="O10" s="93"/>
      <c r="P10" s="93"/>
    </row>
    <row r="11" spans="2:16" ht="15.75">
      <c r="B11" s="139" t="s">
        <v>6</v>
      </c>
      <c r="C11" s="138" t="s">
        <v>0</v>
      </c>
      <c r="D11" s="138" t="s">
        <v>1</v>
      </c>
      <c r="E11" s="138" t="s">
        <v>2</v>
      </c>
      <c r="F11" s="138" t="s">
        <v>3</v>
      </c>
      <c r="G11" s="138" t="s">
        <v>4</v>
      </c>
      <c r="H11" s="138" t="s">
        <v>5</v>
      </c>
      <c r="J11" s="92"/>
      <c r="K11" s="93"/>
      <c r="L11" s="93"/>
      <c r="M11" s="93"/>
      <c r="N11" s="93"/>
      <c r="O11" s="93"/>
      <c r="P11" s="93"/>
    </row>
    <row r="12" spans="2:16" ht="15.75" customHeight="1">
      <c r="B12" s="19" t="s">
        <v>18</v>
      </c>
      <c r="C12" s="24">
        <f>+'2010'!C12</f>
        <v>776673</v>
      </c>
      <c r="D12" s="24">
        <f>+'2010'!D12</f>
        <v>116329</v>
      </c>
      <c r="E12" s="24">
        <f>+'2010'!E12</f>
        <v>97115</v>
      </c>
      <c r="F12" s="24">
        <f>+'2010'!F12</f>
        <v>253545</v>
      </c>
      <c r="G12" s="24">
        <f>+'2010'!G12</f>
        <v>297990</v>
      </c>
      <c r="H12" s="24">
        <f>+'2010'!H12</f>
        <v>11694</v>
      </c>
      <c r="J12" s="197"/>
      <c r="K12" s="98"/>
      <c r="L12" s="98"/>
      <c r="M12" s="98"/>
      <c r="N12" s="98"/>
      <c r="O12" s="98"/>
      <c r="P12" s="98"/>
    </row>
    <row r="13" spans="2:16" ht="15.75">
      <c r="B13" s="139" t="s">
        <v>32</v>
      </c>
      <c r="C13" s="138"/>
      <c r="D13" s="138"/>
      <c r="E13" s="138"/>
      <c r="F13" s="138"/>
      <c r="G13" s="138"/>
      <c r="H13" s="138"/>
      <c r="J13" s="197"/>
      <c r="K13" s="99"/>
      <c r="L13" s="99"/>
      <c r="M13" s="99"/>
      <c r="N13" s="99"/>
      <c r="O13" s="99"/>
      <c r="P13" s="99"/>
    </row>
    <row r="14" spans="2:17" ht="13.5" customHeight="1">
      <c r="B14" s="19" t="s">
        <v>18</v>
      </c>
      <c r="C14" s="24">
        <f>+C12+'2010'!C14</f>
        <v>1538572</v>
      </c>
      <c r="D14" s="24">
        <f>+D12+'2010'!D14</f>
        <v>239905</v>
      </c>
      <c r="E14" s="24">
        <f>+E12+'2010'!E14</f>
        <v>202870</v>
      </c>
      <c r="F14" s="24">
        <f>+F12+'2010'!F14</f>
        <v>497448</v>
      </c>
      <c r="G14" s="24">
        <f>+G12+'2010'!G14</f>
        <v>576512</v>
      </c>
      <c r="H14" s="24">
        <f>+H12+'2010'!H14</f>
        <v>21837</v>
      </c>
      <c r="K14" s="108"/>
      <c r="L14" s="99"/>
      <c r="M14" s="99"/>
      <c r="N14" s="99"/>
      <c r="O14" s="99"/>
      <c r="P14" s="99"/>
      <c r="Q14" s="99"/>
    </row>
    <row r="15" spans="2:17" ht="16.5" customHeight="1">
      <c r="B15" s="139" t="s">
        <v>33</v>
      </c>
      <c r="C15" s="138"/>
      <c r="D15" s="138"/>
      <c r="E15" s="138"/>
      <c r="F15" s="138"/>
      <c r="G15" s="138"/>
      <c r="H15" s="138"/>
      <c r="K15" s="108"/>
      <c r="L15" s="98"/>
      <c r="M15" s="98"/>
      <c r="N15" s="98"/>
      <c r="O15" s="98"/>
      <c r="P15" s="98"/>
      <c r="Q15" s="98"/>
    </row>
    <row r="16" spans="2:16" ht="15">
      <c r="B16" s="19" t="s">
        <v>18</v>
      </c>
      <c r="C16" s="24">
        <f>C14+'2010'!C16</f>
        <v>2380588</v>
      </c>
      <c r="D16" s="24">
        <f>D14+'2010'!D16</f>
        <v>379996</v>
      </c>
      <c r="E16" s="24">
        <f>E14+'2010'!E16</f>
        <v>327493</v>
      </c>
      <c r="F16" s="24">
        <f>F14+'2010'!F16</f>
        <v>762135</v>
      </c>
      <c r="G16" s="24">
        <f>G14+'2010'!G16</f>
        <v>876067</v>
      </c>
      <c r="H16" s="24">
        <f>H14+'2010'!H16</f>
        <v>34897</v>
      </c>
      <c r="J16" s="198"/>
      <c r="K16" s="105"/>
      <c r="L16" s="105"/>
      <c r="M16" s="105"/>
      <c r="N16" s="105"/>
      <c r="O16" s="105"/>
      <c r="P16" s="105"/>
    </row>
    <row r="17" spans="2:16" ht="15.75">
      <c r="B17" s="139" t="s">
        <v>34</v>
      </c>
      <c r="C17" s="138"/>
      <c r="D17" s="138"/>
      <c r="E17" s="138"/>
      <c r="F17" s="138"/>
      <c r="G17" s="138"/>
      <c r="H17" s="138"/>
      <c r="J17" s="198"/>
      <c r="K17" s="105"/>
      <c r="L17" s="105"/>
      <c r="M17" s="105"/>
      <c r="N17" s="105"/>
      <c r="O17" s="105"/>
      <c r="P17" s="105"/>
    </row>
    <row r="18" spans="2:16" ht="15">
      <c r="B18" s="19" t="s">
        <v>18</v>
      </c>
      <c r="C18" s="24">
        <f>C16+'2010'!C18</f>
        <v>2953164</v>
      </c>
      <c r="D18" s="24">
        <f>D16+'2010'!D18</f>
        <v>481430</v>
      </c>
      <c r="E18" s="24">
        <f>E16+'2010'!E18</f>
        <v>421875</v>
      </c>
      <c r="F18" s="24">
        <f>F16+'2010'!F18</f>
        <v>915271</v>
      </c>
      <c r="G18" s="24">
        <f>G16+'2010'!G18</f>
        <v>1091741</v>
      </c>
      <c r="H18" s="24">
        <f>H16+'2010'!H18</f>
        <v>42847</v>
      </c>
      <c r="I18" s="17"/>
      <c r="J18" s="107"/>
      <c r="K18" s="105"/>
      <c r="L18" s="105"/>
      <c r="M18" s="105"/>
      <c r="N18" s="105"/>
      <c r="O18" s="105"/>
      <c r="P18" s="105"/>
    </row>
    <row r="19" spans="2:15" ht="15.75">
      <c r="B19" s="139" t="s">
        <v>35</v>
      </c>
      <c r="C19" s="138"/>
      <c r="D19" s="138"/>
      <c r="E19" s="138"/>
      <c r="F19" s="138"/>
      <c r="G19" s="138"/>
      <c r="H19" s="138"/>
      <c r="I19" s="17"/>
      <c r="J19" s="17"/>
      <c r="K19" s="17"/>
      <c r="L19" s="17"/>
      <c r="M19" s="17"/>
      <c r="N19" s="17"/>
      <c r="O19" s="17"/>
    </row>
    <row r="20" spans="2:10" ht="15">
      <c r="B20" s="19" t="s">
        <v>18</v>
      </c>
      <c r="C20" s="24">
        <f>C18+'2010'!C20</f>
        <v>3506719</v>
      </c>
      <c r="D20" s="24">
        <f>D18+'2010'!D20</f>
        <v>585847</v>
      </c>
      <c r="E20" s="24">
        <f>E18+'2010'!E20</f>
        <v>525485</v>
      </c>
      <c r="F20" s="24">
        <f>F18+'2010'!F20</f>
        <v>1067692</v>
      </c>
      <c r="G20" s="24">
        <f>G18+'2010'!G20</f>
        <v>1279419</v>
      </c>
      <c r="H20" s="24">
        <f>H18+'2010'!H20</f>
        <v>48276</v>
      </c>
      <c r="J20" s="17"/>
    </row>
    <row r="21" spans="2:8" ht="15.75">
      <c r="B21" s="139" t="s">
        <v>36</v>
      </c>
      <c r="C21" s="138"/>
      <c r="D21" s="138"/>
      <c r="E21" s="138"/>
      <c r="F21" s="138"/>
      <c r="G21" s="138"/>
      <c r="H21" s="138"/>
    </row>
    <row r="22" spans="2:17" ht="15" customHeight="1">
      <c r="B22" s="19" t="s">
        <v>18</v>
      </c>
      <c r="C22" s="24">
        <f>+C20+'2010'!C22</f>
        <v>4084514</v>
      </c>
      <c r="D22" s="24">
        <f>+D20+'2010'!D22</f>
        <v>695827</v>
      </c>
      <c r="E22" s="24">
        <f>+E20+'2010'!E22</f>
        <v>637430</v>
      </c>
      <c r="F22" s="24">
        <f>+F20+'2010'!F22</f>
        <v>1215353</v>
      </c>
      <c r="G22" s="24">
        <f>+G20+'2010'!G22</f>
        <v>1481420</v>
      </c>
      <c r="H22" s="24">
        <f>+H20+'2010'!H22</f>
        <v>54484</v>
      </c>
      <c r="K22" s="36"/>
      <c r="L22" s="33"/>
      <c r="M22" s="33"/>
      <c r="N22" s="33"/>
      <c r="O22" s="33"/>
      <c r="P22" s="33"/>
      <c r="Q22" s="33"/>
    </row>
    <row r="23" spans="2:17" ht="15" customHeight="1">
      <c r="B23" s="139" t="s">
        <v>37</v>
      </c>
      <c r="C23" s="138"/>
      <c r="D23" s="138"/>
      <c r="E23" s="138"/>
      <c r="F23" s="138"/>
      <c r="G23" s="138"/>
      <c r="H23" s="138"/>
      <c r="I23" s="76"/>
      <c r="K23" s="37"/>
      <c r="L23" s="34"/>
      <c r="M23" s="34"/>
      <c r="N23" s="34"/>
      <c r="O23" s="34"/>
      <c r="P23" s="34"/>
      <c r="Q23" s="34"/>
    </row>
    <row r="24" spans="2:17" ht="15" customHeight="1">
      <c r="B24" s="19" t="s">
        <v>18</v>
      </c>
      <c r="C24" s="24">
        <f>+C22+'2010'!C24</f>
        <v>4797907</v>
      </c>
      <c r="D24" s="24">
        <f>+D22+'2010'!D24</f>
        <v>835906</v>
      </c>
      <c r="E24" s="24">
        <f>+E22+'2010'!E24</f>
        <v>777883</v>
      </c>
      <c r="F24" s="24">
        <f>+F22+'2010'!F24</f>
        <v>1391106</v>
      </c>
      <c r="G24" s="24">
        <f>+G22+'2010'!G24</f>
        <v>1730566</v>
      </c>
      <c r="H24" s="24">
        <f>+H22+'2010'!H24</f>
        <v>62446</v>
      </c>
      <c r="I24" s="76"/>
      <c r="K24" s="106"/>
      <c r="L24" s="35"/>
      <c r="M24" s="35"/>
      <c r="N24" s="35"/>
      <c r="O24" s="35"/>
      <c r="P24" s="35"/>
      <c r="Q24" s="35"/>
    </row>
    <row r="25" spans="2:17" ht="15.75">
      <c r="B25" s="139" t="s">
        <v>38</v>
      </c>
      <c r="C25" s="138"/>
      <c r="D25" s="138"/>
      <c r="E25" s="138"/>
      <c r="F25" s="138"/>
      <c r="G25" s="138"/>
      <c r="H25" s="138"/>
      <c r="K25" s="106"/>
      <c r="L25" s="5"/>
      <c r="M25" s="5"/>
      <c r="N25" s="5"/>
      <c r="O25" s="5"/>
      <c r="P25" s="5"/>
      <c r="Q25" s="6"/>
    </row>
    <row r="26" spans="2:8" ht="15">
      <c r="B26" s="19" t="s">
        <v>18</v>
      </c>
      <c r="C26" s="24">
        <f>+C24+'2010'!C26</f>
        <v>5496968</v>
      </c>
      <c r="D26" s="24">
        <f>+D24+'2010'!D26</f>
        <v>969766</v>
      </c>
      <c r="E26" s="24">
        <f>+E24+'2010'!E26</f>
        <v>918042</v>
      </c>
      <c r="F26" s="24">
        <f>+F24+'2010'!F26</f>
        <v>1567535</v>
      </c>
      <c r="G26" s="24">
        <f>+G24+'2010'!G26</f>
        <v>1971242</v>
      </c>
      <c r="H26" s="24">
        <f>+H24+'2010'!H26</f>
        <v>70383</v>
      </c>
    </row>
    <row r="27" spans="2:8" ht="15.75">
      <c r="B27" s="139" t="s">
        <v>39</v>
      </c>
      <c r="C27" s="138"/>
      <c r="D27" s="138"/>
      <c r="E27" s="138"/>
      <c r="F27" s="138"/>
      <c r="G27" s="138"/>
      <c r="H27" s="138"/>
    </row>
    <row r="28" spans="2:8" ht="15">
      <c r="B28" s="19" t="s">
        <v>18</v>
      </c>
      <c r="C28" s="24">
        <f>+C26+'2010'!C28</f>
        <v>6131989</v>
      </c>
      <c r="D28" s="24">
        <f>+D26+'2010'!D28</f>
        <v>1091988</v>
      </c>
      <c r="E28" s="24">
        <f>+E26+'2010'!E28</f>
        <v>1038464</v>
      </c>
      <c r="F28" s="24">
        <f>+F26+'2010'!F28</f>
        <v>1730191</v>
      </c>
      <c r="G28" s="24">
        <f>+G26+'2010'!G28</f>
        <v>2194256</v>
      </c>
      <c r="H28" s="24">
        <f>+H26+'2010'!H28</f>
        <v>77090</v>
      </c>
    </row>
    <row r="29" spans="2:8" ht="15.75">
      <c r="B29" s="139" t="s">
        <v>40</v>
      </c>
      <c r="C29" s="138"/>
      <c r="D29" s="138"/>
      <c r="E29" s="138"/>
      <c r="F29" s="138"/>
      <c r="G29" s="138"/>
      <c r="H29" s="138"/>
    </row>
    <row r="30" spans="2:8" ht="15">
      <c r="B30" s="19" t="s">
        <v>18</v>
      </c>
      <c r="C30" s="24">
        <f>+C28+'2010'!C30</f>
        <v>6956829</v>
      </c>
      <c r="D30" s="24">
        <f>+D28+'2010'!D30</f>
        <v>1227045</v>
      </c>
      <c r="E30" s="24">
        <f>+E28+'2010'!E30</f>
        <v>1178112</v>
      </c>
      <c r="F30" s="24">
        <f>+F28+'2010'!F30</f>
        <v>1958046</v>
      </c>
      <c r="G30" s="24">
        <f>+G28+'2010'!G30</f>
        <v>2508862</v>
      </c>
      <c r="H30" s="24">
        <f>+H28+'2010'!H30</f>
        <v>84764</v>
      </c>
    </row>
    <row r="31" spans="2:8" ht="15.75">
      <c r="B31" s="139" t="s">
        <v>41</v>
      </c>
      <c r="C31" s="138"/>
      <c r="D31" s="138"/>
      <c r="E31" s="138"/>
      <c r="F31" s="138"/>
      <c r="G31" s="138"/>
      <c r="H31" s="138"/>
    </row>
    <row r="32" spans="2:8" ht="15">
      <c r="B32" s="19" t="s">
        <v>18</v>
      </c>
      <c r="C32" s="24">
        <f>+C30+'2010'!C32</f>
        <v>7787536</v>
      </c>
      <c r="D32" s="24">
        <f>+D30+'2010'!D32</f>
        <v>1348158</v>
      </c>
      <c r="E32" s="24">
        <f>+E30+'2010'!E32</f>
        <v>1308604</v>
      </c>
      <c r="F32" s="24">
        <f>+F30+'2010'!F32</f>
        <v>2219524</v>
      </c>
      <c r="G32" s="24">
        <f>+G30+'2010'!G32</f>
        <v>2816541</v>
      </c>
      <c r="H32" s="24">
        <f>+H30+'2010'!H32</f>
        <v>94709</v>
      </c>
    </row>
    <row r="33" spans="2:8" ht="15.75">
      <c r="B33" s="139" t="s">
        <v>42</v>
      </c>
      <c r="C33" s="138"/>
      <c r="D33" s="138"/>
      <c r="E33" s="138"/>
      <c r="F33" s="138"/>
      <c r="G33" s="138"/>
      <c r="H33" s="138"/>
    </row>
    <row r="34" spans="2:8" ht="15">
      <c r="B34" s="19" t="s">
        <v>18</v>
      </c>
      <c r="C34" s="24">
        <f>+C32+'2010'!C34</f>
        <v>8590092</v>
      </c>
      <c r="D34" s="24">
        <f>+D32+'2010'!D34</f>
        <v>1461568</v>
      </c>
      <c r="E34" s="24">
        <f>+E32+'2010'!E34</f>
        <v>1424482</v>
      </c>
      <c r="F34" s="24">
        <f>+F32+'2010'!F34</f>
        <v>2481683</v>
      </c>
      <c r="G34" s="24">
        <f>+G32+'2010'!G34</f>
        <v>3118852</v>
      </c>
      <c r="H34" s="24">
        <f>+H32+'2010'!H34</f>
        <v>103507</v>
      </c>
    </row>
    <row r="35" spans="2:8" s="9" customFormat="1" ht="3" customHeight="1">
      <c r="B35" s="14"/>
      <c r="C35" s="14"/>
      <c r="D35" s="14"/>
      <c r="E35" s="14"/>
      <c r="F35" s="14"/>
      <c r="G35" s="14"/>
      <c r="H35" s="14"/>
    </row>
    <row r="36" spans="2:8" ht="15.75">
      <c r="B36" s="140" t="s">
        <v>22</v>
      </c>
      <c r="C36" s="141" t="s">
        <v>0</v>
      </c>
      <c r="D36" s="141" t="s">
        <v>1</v>
      </c>
      <c r="E36" s="141" t="s">
        <v>2</v>
      </c>
      <c r="F36" s="141" t="s">
        <v>3</v>
      </c>
      <c r="G36" s="141" t="s">
        <v>4</v>
      </c>
      <c r="H36" s="141" t="s">
        <v>5</v>
      </c>
    </row>
    <row r="37" spans="2:8" ht="15">
      <c r="B37" s="32" t="s">
        <v>18</v>
      </c>
      <c r="C37" s="31">
        <f aca="true" t="shared" si="0" ref="C37:H37">+C34</f>
        <v>8590092</v>
      </c>
      <c r="D37" s="31">
        <f t="shared" si="0"/>
        <v>1461568</v>
      </c>
      <c r="E37" s="31">
        <f t="shared" si="0"/>
        <v>1424482</v>
      </c>
      <c r="F37" s="31">
        <f t="shared" si="0"/>
        <v>2481683</v>
      </c>
      <c r="G37" s="31">
        <f t="shared" si="0"/>
        <v>3118852</v>
      </c>
      <c r="H37" s="31">
        <f t="shared" si="0"/>
        <v>103507</v>
      </c>
    </row>
    <row r="38" spans="2:8" s="9" customFormat="1" ht="3" customHeight="1">
      <c r="B38" s="14"/>
      <c r="C38" s="14"/>
      <c r="D38" s="14"/>
      <c r="E38" s="14"/>
      <c r="F38" s="14"/>
      <c r="G38" s="14"/>
      <c r="H38" s="14"/>
    </row>
    <row r="40" ht="12.75">
      <c r="B40" s="39" t="s">
        <v>54</v>
      </c>
    </row>
    <row r="41" spans="2:8" ht="12.75">
      <c r="B41" s="79"/>
      <c r="C41" s="79"/>
      <c r="D41" s="79"/>
      <c r="E41" s="79"/>
      <c r="F41" s="79"/>
      <c r="G41" s="79"/>
      <c r="H41" s="79"/>
    </row>
    <row r="42" spans="2:8" ht="12.75">
      <c r="B42" s="79"/>
      <c r="C42" s="79"/>
      <c r="D42" s="79"/>
      <c r="E42" s="79"/>
      <c r="F42" s="79"/>
      <c r="G42" s="79"/>
      <c r="H42" s="79"/>
    </row>
    <row r="43" spans="2:8" ht="12.75">
      <c r="B43" s="86"/>
      <c r="C43" s="77"/>
      <c r="D43" s="77"/>
      <c r="E43" s="79"/>
      <c r="F43" s="79"/>
      <c r="G43" s="79"/>
      <c r="H43" s="79"/>
    </row>
    <row r="44" spans="2:8" ht="12.75">
      <c r="B44" s="86"/>
      <c r="C44" s="77"/>
      <c r="D44" s="77"/>
      <c r="E44" s="79"/>
      <c r="F44" s="79"/>
      <c r="G44" s="79"/>
      <c r="H44" s="79"/>
    </row>
    <row r="45" spans="2:8" ht="12.75">
      <c r="B45" s="86"/>
      <c r="C45" s="77"/>
      <c r="D45" s="77"/>
      <c r="E45" s="79"/>
      <c r="F45" s="79"/>
      <c r="G45" s="79"/>
      <c r="H45" s="79"/>
    </row>
    <row r="46" spans="2:8" ht="12.75">
      <c r="B46" s="86"/>
      <c r="C46" s="77"/>
      <c r="D46" s="77"/>
      <c r="E46" s="79"/>
      <c r="F46" s="79"/>
      <c r="G46" s="79"/>
      <c r="H46" s="79"/>
    </row>
    <row r="47" spans="2:8" ht="12.75">
      <c r="B47" s="86"/>
      <c r="C47" s="77"/>
      <c r="D47" s="77"/>
      <c r="E47" s="79"/>
      <c r="F47" s="79"/>
      <c r="G47" s="79"/>
      <c r="H47" s="79"/>
    </row>
    <row r="48" spans="2:8" ht="12.75">
      <c r="B48" s="79"/>
      <c r="C48" s="79"/>
      <c r="D48" s="79"/>
      <c r="E48" s="79"/>
      <c r="F48" s="79"/>
      <c r="G48" s="79"/>
      <c r="H48" s="79"/>
    </row>
  </sheetData>
  <sheetProtection/>
  <mergeCells count="2">
    <mergeCell ref="J12:J13"/>
    <mergeCell ref="J16:J17"/>
  </mergeCells>
  <hyperlinks>
    <hyperlink ref="H8" location="Indice!A1" display="Indice "/>
  </hyperlinks>
  <printOptions/>
  <pageMargins left="1.51" right="0.4330708661417323" top="0.83" bottom="0.6299212598425197" header="0" footer="0"/>
  <pageSetup fitToHeight="1" fitToWidth="1" horizontalDpi="600" verticalDpi="600" orientation="landscape" paperSize="9" scale="8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41"/>
  <sheetViews>
    <sheetView view="pageBreakPreview" zoomScale="80" zoomScaleSheetLayoutView="80" zoomScalePageLayoutView="80" workbookViewId="0" topLeftCell="A1">
      <selection activeCell="A2" sqref="A2"/>
    </sheetView>
  </sheetViews>
  <sheetFormatPr defaultColWidth="11.421875" defaultRowHeight="12.75"/>
  <cols>
    <col min="1" max="1" width="22.7109375" style="0" customWidth="1"/>
    <col min="2" max="2" width="12.28125" style="0" bestFit="1" customWidth="1"/>
    <col min="3" max="3" width="12.421875" style="0" bestFit="1" customWidth="1"/>
    <col min="4" max="4" width="17.421875" style="0" bestFit="1" customWidth="1"/>
    <col min="5" max="5" width="15.8515625" style="0" bestFit="1" customWidth="1"/>
    <col min="6" max="6" width="15.00390625" style="0" customWidth="1"/>
    <col min="7" max="7" width="11.421875" style="0" bestFit="1" customWidth="1"/>
  </cols>
  <sheetData>
    <row r="1" spans="1:7" ht="12.75">
      <c r="A1" s="118"/>
      <c r="B1" s="118"/>
      <c r="C1" s="118"/>
      <c r="D1" s="118"/>
      <c r="E1" s="118"/>
      <c r="F1" s="118"/>
      <c r="G1" s="118"/>
    </row>
    <row r="2" spans="1:7" ht="12.75">
      <c r="A2" s="16"/>
      <c r="B2" s="16"/>
      <c r="C2" s="16"/>
      <c r="D2" s="16"/>
      <c r="E2" s="16"/>
      <c r="F2" s="16"/>
      <c r="G2" s="16"/>
    </row>
    <row r="3" spans="1:7" ht="12.75">
      <c r="A3" s="16"/>
      <c r="B3" s="16"/>
      <c r="C3" s="16"/>
      <c r="D3" s="16"/>
      <c r="E3" s="16"/>
      <c r="F3" s="16"/>
      <c r="G3" s="16"/>
    </row>
    <row r="4" spans="1:7" ht="12.75">
      <c r="A4" s="16"/>
      <c r="B4" s="16"/>
      <c r="C4" s="16"/>
      <c r="D4" s="16"/>
      <c r="E4" s="16"/>
      <c r="F4" s="16"/>
      <c r="G4" s="16"/>
    </row>
    <row r="5" spans="1:7" ht="12.75">
      <c r="A5" s="16"/>
      <c r="B5" s="16"/>
      <c r="C5" s="16"/>
      <c r="D5" s="16"/>
      <c r="E5" s="16"/>
      <c r="F5" s="16"/>
      <c r="G5" s="16"/>
    </row>
    <row r="6" spans="1:7" ht="4.5" customHeight="1">
      <c r="A6" s="14"/>
      <c r="B6" s="14"/>
      <c r="C6" s="14"/>
      <c r="D6" s="14"/>
      <c r="E6" s="14"/>
      <c r="F6" s="14"/>
      <c r="G6" s="14"/>
    </row>
    <row r="7" spans="1:7" ht="19.5">
      <c r="A7" s="142" t="s">
        <v>46</v>
      </c>
      <c r="B7" s="15"/>
      <c r="C7" s="15"/>
      <c r="D7" s="15"/>
      <c r="E7" s="15"/>
      <c r="F7" s="15"/>
      <c r="G7" s="75" t="s">
        <v>23</v>
      </c>
    </row>
    <row r="8" spans="1:7" ht="20.25">
      <c r="A8" s="135" t="s">
        <v>47</v>
      </c>
      <c r="B8" s="9"/>
      <c r="C8" s="9"/>
      <c r="D8" s="9"/>
      <c r="E8" s="9"/>
      <c r="F8" s="9"/>
      <c r="G8" s="9"/>
    </row>
    <row r="9" spans="1:7" ht="12.75">
      <c r="A9" s="137"/>
      <c r="B9" s="137"/>
      <c r="C9" s="137"/>
      <c r="D9" s="137"/>
      <c r="E9" s="7"/>
      <c r="F9" s="137"/>
      <c r="G9" s="137"/>
    </row>
    <row r="10" spans="1:7" ht="15.75">
      <c r="A10" s="139" t="s">
        <v>6</v>
      </c>
      <c r="B10" s="138" t="s">
        <v>0</v>
      </c>
      <c r="C10" s="138" t="s">
        <v>1</v>
      </c>
      <c r="D10" s="138" t="s">
        <v>2</v>
      </c>
      <c r="E10" s="138" t="s">
        <v>3</v>
      </c>
      <c r="F10" s="138" t="s">
        <v>4</v>
      </c>
      <c r="G10" s="138" t="s">
        <v>5</v>
      </c>
    </row>
    <row r="11" spans="1:7" ht="15">
      <c r="A11" s="19" t="s">
        <v>18</v>
      </c>
      <c r="B11" s="24">
        <f>+'2011'!C12</f>
        <v>868041</v>
      </c>
      <c r="C11" s="24">
        <f>+'2011'!D12</f>
        <v>123682</v>
      </c>
      <c r="D11" s="24">
        <f>+'2011'!E12</f>
        <v>129372</v>
      </c>
      <c r="E11" s="24">
        <f>+'2011'!F12</f>
        <v>285778</v>
      </c>
      <c r="F11" s="24">
        <f>+'2011'!G12</f>
        <v>319283</v>
      </c>
      <c r="G11" s="24">
        <f>+'2011'!H12</f>
        <v>9926</v>
      </c>
    </row>
    <row r="12" spans="1:7" ht="15.75">
      <c r="A12" s="139" t="s">
        <v>32</v>
      </c>
      <c r="B12" s="138"/>
      <c r="C12" s="138"/>
      <c r="D12" s="138"/>
      <c r="E12" s="138"/>
      <c r="F12" s="138"/>
      <c r="G12" s="138"/>
    </row>
    <row r="13" spans="1:7" ht="15">
      <c r="A13" s="19" t="s">
        <v>18</v>
      </c>
      <c r="B13" s="24">
        <f>'2011'!C12+'2011'!C14</f>
        <v>1800740</v>
      </c>
      <c r="C13" s="24">
        <f>'2011'!D12+'2011'!D14</f>
        <v>267367</v>
      </c>
      <c r="D13" s="24">
        <f>'2011'!E12+'2011'!E14</f>
        <v>285171</v>
      </c>
      <c r="E13" s="24">
        <f>'2011'!F12+'2011'!F14</f>
        <v>575351</v>
      </c>
      <c r="F13" s="24">
        <f>'2011'!G12+'2011'!G14</f>
        <v>651977</v>
      </c>
      <c r="G13" s="24">
        <f>'2011'!H12+'2011'!H14</f>
        <v>20874</v>
      </c>
    </row>
    <row r="14" spans="1:7" ht="15.75">
      <c r="A14" s="139" t="s">
        <v>33</v>
      </c>
      <c r="B14" s="138"/>
      <c r="C14" s="138"/>
      <c r="D14" s="138"/>
      <c r="E14" s="138"/>
      <c r="F14" s="138"/>
      <c r="G14" s="138"/>
    </row>
    <row r="15" spans="1:7" ht="15">
      <c r="A15" s="19" t="s">
        <v>18</v>
      </c>
      <c r="B15" s="24">
        <f>'2011'!C12+'2011'!C14+'2011'!C16</f>
        <v>2825900</v>
      </c>
      <c r="C15" s="24">
        <f>'2011'!D12+'2011'!D14+'2011'!D16</f>
        <v>431071</v>
      </c>
      <c r="D15" s="24">
        <f>'2011'!E12+'2011'!E14+'2011'!E16</f>
        <v>458394</v>
      </c>
      <c r="E15" s="24">
        <f>'2011'!F12+'2011'!F14+'2011'!F16</f>
        <v>885074</v>
      </c>
      <c r="F15" s="24">
        <f>'2011'!G12+'2011'!G14+'2011'!G16</f>
        <v>1018218</v>
      </c>
      <c r="G15" s="24">
        <f>'2011'!H12+'2011'!H14+'2011'!H16</f>
        <v>33143</v>
      </c>
    </row>
    <row r="16" spans="1:7" ht="15.75">
      <c r="A16" s="139" t="s">
        <v>34</v>
      </c>
      <c r="B16" s="138"/>
      <c r="C16" s="138"/>
      <c r="D16" s="138"/>
      <c r="E16" s="138"/>
      <c r="F16" s="138"/>
      <c r="G16" s="138"/>
    </row>
    <row r="17" spans="1:7" ht="15">
      <c r="A17" s="19" t="s">
        <v>18</v>
      </c>
      <c r="B17" s="24">
        <f>'2011'!C12+'2011'!C14+'2011'!C16+'2011'!C18</f>
        <v>3762535</v>
      </c>
      <c r="C17" s="24">
        <f>'2011'!D12+'2011'!D14+'2011'!D16+'2011'!D18</f>
        <v>590764</v>
      </c>
      <c r="D17" s="24">
        <f>'2011'!E12+'2011'!E14+'2011'!E16+'2011'!E18</f>
        <v>626775</v>
      </c>
      <c r="E17" s="24">
        <f>'2011'!F12+'2011'!F14+'2011'!F16+'2011'!F18</f>
        <v>1131578</v>
      </c>
      <c r="F17" s="24">
        <f>'2011'!G12+'2011'!G14+'2011'!G16+'2011'!G18</f>
        <v>1370606</v>
      </c>
      <c r="G17" s="24">
        <f>'2011'!H12+'2011'!H14+'2011'!H16+'2011'!H18</f>
        <v>42812</v>
      </c>
    </row>
    <row r="18" spans="1:7" ht="15.75">
      <c r="A18" s="139" t="s">
        <v>35</v>
      </c>
      <c r="B18" s="138"/>
      <c r="C18" s="138"/>
      <c r="D18" s="138"/>
      <c r="E18" s="138"/>
      <c r="F18" s="138"/>
      <c r="G18" s="138"/>
    </row>
    <row r="19" spans="1:7" ht="15">
      <c r="A19" s="19" t="s">
        <v>18</v>
      </c>
      <c r="B19" s="24">
        <f>'2011'!C12+'2011'!C14+'2011'!C16+'2011'!C18+'2011'!C20</f>
        <v>4399259</v>
      </c>
      <c r="C19" s="24">
        <f>'2011'!D12+'2011'!D14+'2011'!D16+'2011'!D18+'2011'!D20</f>
        <v>709784</v>
      </c>
      <c r="D19" s="24">
        <f>'2011'!E12+'2011'!E14+'2011'!E16+'2011'!E18+'2011'!E20</f>
        <v>749460</v>
      </c>
      <c r="E19" s="24">
        <f>'2011'!F12+'2011'!F14+'2011'!F16+'2011'!F18+'2011'!F20</f>
        <v>1288842</v>
      </c>
      <c r="F19" s="24">
        <f>'2011'!G12+'2011'!G14+'2011'!G16+'2011'!G18+'2011'!G20</f>
        <v>1602393</v>
      </c>
      <c r="G19" s="24">
        <f>'2011'!H12+'2011'!H14+'2011'!H16+'2011'!H18+'2011'!H20</f>
        <v>48780</v>
      </c>
    </row>
    <row r="20" spans="1:7" ht="15.75">
      <c r="A20" s="139" t="s">
        <v>36</v>
      </c>
      <c r="B20" s="138"/>
      <c r="C20" s="138"/>
      <c r="D20" s="138"/>
      <c r="E20" s="138"/>
      <c r="F20" s="138"/>
      <c r="G20" s="138"/>
    </row>
    <row r="21" spans="1:7" ht="15">
      <c r="A21" s="19" t="s">
        <v>18</v>
      </c>
      <c r="B21" s="24">
        <f>'2011'!C12+'2011'!C14+'2011'!C16+'2011'!C18+'2011'!C20+'2011'!C22</f>
        <v>5081112</v>
      </c>
      <c r="C21" s="24">
        <f>'2011'!D12+'2011'!D14+'2011'!D16+'2011'!D18+'2011'!D20+'2011'!D22</f>
        <v>842561</v>
      </c>
      <c r="D21" s="24">
        <f>'2011'!E12+'2011'!E14+'2011'!E16+'2011'!E18+'2011'!E20+'2011'!E22</f>
        <v>882723</v>
      </c>
      <c r="E21" s="24">
        <f>'2011'!F12+'2011'!F14+'2011'!F16+'2011'!F18+'2011'!F20+'2011'!F22</f>
        <v>1456286</v>
      </c>
      <c r="F21" s="24">
        <f>'2011'!G12+'2011'!G14+'2011'!G16+'2011'!G18+'2011'!G20+'2011'!G22</f>
        <v>1845675</v>
      </c>
      <c r="G21" s="24">
        <f>'2011'!H12+'2011'!H14+'2011'!H16+'2011'!H18+'2011'!H20+'2011'!H22</f>
        <v>53867</v>
      </c>
    </row>
    <row r="22" spans="1:7" ht="15.75">
      <c r="A22" s="139" t="s">
        <v>37</v>
      </c>
      <c r="B22" s="138"/>
      <c r="C22" s="138"/>
      <c r="D22" s="138"/>
      <c r="E22" s="138"/>
      <c r="F22" s="138"/>
      <c r="G22" s="138"/>
    </row>
    <row r="23" spans="1:7" ht="15">
      <c r="A23" s="19" t="s">
        <v>18</v>
      </c>
      <c r="B23" s="24">
        <f>B21+'2011'!C24</f>
        <v>5923683</v>
      </c>
      <c r="C23" s="24">
        <f>C21+'2011'!D24</f>
        <v>997436</v>
      </c>
      <c r="D23" s="24">
        <f>D21+'2011'!E24</f>
        <v>1047859</v>
      </c>
      <c r="E23" s="24">
        <f>E21+'2011'!F24</f>
        <v>1666240</v>
      </c>
      <c r="F23" s="24">
        <f>F21+'2011'!G24</f>
        <v>2151118</v>
      </c>
      <c r="G23" s="24">
        <f>G21+'2011'!H24</f>
        <v>61030</v>
      </c>
    </row>
    <row r="24" spans="1:7" ht="15.75">
      <c r="A24" s="139" t="s">
        <v>38</v>
      </c>
      <c r="B24" s="138"/>
      <c r="C24" s="138"/>
      <c r="D24" s="138"/>
      <c r="E24" s="138"/>
      <c r="F24" s="138"/>
      <c r="G24" s="138"/>
    </row>
    <row r="25" spans="1:7" ht="15">
      <c r="A25" s="19" t="s">
        <v>18</v>
      </c>
      <c r="B25" s="24">
        <f>+B23+'2011'!C26</f>
        <v>6741250</v>
      </c>
      <c r="C25" s="24">
        <f>+C23+'2011'!D26</f>
        <v>1141868</v>
      </c>
      <c r="D25" s="24">
        <f>+D23+'2011'!E26</f>
        <v>1215363</v>
      </c>
      <c r="E25" s="24">
        <f>+E23+'2011'!F26</f>
        <v>1870275</v>
      </c>
      <c r="F25" s="24">
        <f>+F23+'2011'!G26</f>
        <v>2445218</v>
      </c>
      <c r="G25" s="24">
        <f>+G23+'2011'!H26</f>
        <v>68526</v>
      </c>
    </row>
    <row r="26" spans="1:7" ht="15.75">
      <c r="A26" s="139" t="s">
        <v>39</v>
      </c>
      <c r="B26" s="138"/>
      <c r="C26" s="138"/>
      <c r="D26" s="138"/>
      <c r="E26" s="138"/>
      <c r="F26" s="138"/>
      <c r="G26" s="138"/>
    </row>
    <row r="27" spans="1:7" ht="15">
      <c r="A27" s="19" t="s">
        <v>18</v>
      </c>
      <c r="B27" s="24">
        <f>B25+'2011'!C28</f>
        <v>7487732</v>
      </c>
      <c r="C27" s="24">
        <f>C25+'2011'!D28</f>
        <v>1285479</v>
      </c>
      <c r="D27" s="24">
        <f>D25+'2011'!E28</f>
        <v>1355245</v>
      </c>
      <c r="E27" s="24">
        <f>E25+'2011'!F28</f>
        <v>2046287</v>
      </c>
      <c r="F27" s="24">
        <f>F25+'2011'!G28</f>
        <v>2725135</v>
      </c>
      <c r="G27" s="24">
        <f>G25+'2011'!H28</f>
        <v>75586</v>
      </c>
    </row>
    <row r="28" spans="1:7" ht="15.75">
      <c r="A28" s="139" t="s">
        <v>40</v>
      </c>
      <c r="B28" s="138"/>
      <c r="C28" s="138"/>
      <c r="D28" s="138"/>
      <c r="E28" s="138"/>
      <c r="F28" s="138"/>
      <c r="G28" s="138"/>
    </row>
    <row r="29" spans="1:7" ht="15">
      <c r="A29" s="19" t="s">
        <v>18</v>
      </c>
      <c r="B29" s="24">
        <v>8450230</v>
      </c>
      <c r="C29" s="24">
        <v>1445929</v>
      </c>
      <c r="D29" s="24">
        <v>1526797</v>
      </c>
      <c r="E29" s="24">
        <v>2309071</v>
      </c>
      <c r="F29" s="24">
        <v>3085279</v>
      </c>
      <c r="G29" s="24">
        <v>83154</v>
      </c>
    </row>
    <row r="30" spans="1:7" ht="15.75">
      <c r="A30" s="139" t="s">
        <v>41</v>
      </c>
      <c r="B30" s="138"/>
      <c r="C30" s="138"/>
      <c r="D30" s="138"/>
      <c r="E30" s="138"/>
      <c r="F30" s="138"/>
      <c r="G30" s="138"/>
    </row>
    <row r="31" spans="1:7" ht="15">
      <c r="A31" s="19" t="s">
        <v>18</v>
      </c>
      <c r="B31" s="24">
        <f>B29+'2011'!C32</f>
        <v>9382071</v>
      </c>
      <c r="C31" s="24">
        <f>C29+'2011'!D32</f>
        <v>1579386</v>
      </c>
      <c r="D31" s="24">
        <f>D29+'2011'!E32</f>
        <v>1666985</v>
      </c>
      <c r="E31" s="24">
        <f>E29+'2011'!F32</f>
        <v>2605601</v>
      </c>
      <c r="F31" s="24">
        <f>F29+'2011'!G32</f>
        <v>3433975</v>
      </c>
      <c r="G31" s="24">
        <f>G29+'2011'!H32</f>
        <v>96124</v>
      </c>
    </row>
    <row r="32" spans="1:7" ht="15.75">
      <c r="A32" s="139" t="s">
        <v>42</v>
      </c>
      <c r="B32" s="138"/>
      <c r="C32" s="138"/>
      <c r="D32" s="138"/>
      <c r="E32" s="138"/>
      <c r="F32" s="138"/>
      <c r="G32" s="138"/>
    </row>
    <row r="33" spans="1:7" ht="15">
      <c r="A33" s="19" t="s">
        <v>18</v>
      </c>
      <c r="B33" s="24">
        <f>+'2011'!C37</f>
        <v>10318178</v>
      </c>
      <c r="C33" s="24">
        <f>+'2011'!D37</f>
        <v>1714766</v>
      </c>
      <c r="D33" s="24">
        <f>+'2011'!E37</f>
        <v>1797653</v>
      </c>
      <c r="E33" s="24">
        <f>+'2011'!F37</f>
        <v>2913431</v>
      </c>
      <c r="F33" s="24">
        <f>+'2011'!G37</f>
        <v>3784693</v>
      </c>
      <c r="G33" s="24">
        <f>+'2011'!H37</f>
        <v>107635</v>
      </c>
    </row>
    <row r="34" spans="1:7" ht="3" customHeight="1">
      <c r="A34" s="14"/>
      <c r="B34" s="14"/>
      <c r="C34" s="14"/>
      <c r="D34" s="14"/>
      <c r="E34" s="14"/>
      <c r="F34" s="14"/>
      <c r="G34" s="14"/>
    </row>
    <row r="35" spans="1:7" ht="12.75">
      <c r="A35" s="16"/>
      <c r="B35" s="16"/>
      <c r="C35" s="16"/>
      <c r="D35" s="16"/>
      <c r="E35" s="16"/>
      <c r="F35" s="16"/>
      <c r="G35" s="16"/>
    </row>
    <row r="36" spans="1:7" ht="12.75">
      <c r="A36" s="39" t="s">
        <v>54</v>
      </c>
      <c r="B36" s="17"/>
      <c r="C36" s="17"/>
      <c r="D36" s="17"/>
      <c r="E36" s="17"/>
      <c r="F36" s="17"/>
      <c r="G36" s="17"/>
    </row>
    <row r="37" spans="1:7" ht="12.75">
      <c r="A37" s="16"/>
      <c r="B37" s="16"/>
      <c r="C37" s="16"/>
      <c r="D37" s="16"/>
      <c r="E37" s="16"/>
      <c r="F37" s="16"/>
      <c r="G37" s="16"/>
    </row>
    <row r="38" spans="1:7" ht="12.75">
      <c r="A38" s="39"/>
      <c r="B38" s="16"/>
      <c r="C38" s="16"/>
      <c r="D38" s="16"/>
      <c r="E38" s="16"/>
      <c r="F38" s="16"/>
      <c r="G38" s="16"/>
    </row>
    <row r="39" spans="1:7" ht="12.75">
      <c r="A39" s="79"/>
      <c r="B39" s="79"/>
      <c r="C39" s="79"/>
      <c r="D39" s="79"/>
      <c r="E39" s="79"/>
      <c r="F39" s="79"/>
      <c r="G39" s="79"/>
    </row>
    <row r="41" spans="2:7" ht="12.75">
      <c r="B41" s="130"/>
      <c r="C41" s="130"/>
      <c r="D41" s="130"/>
      <c r="E41" s="130"/>
      <c r="F41" s="130"/>
      <c r="G41" s="130"/>
    </row>
  </sheetData>
  <sheetProtection/>
  <hyperlinks>
    <hyperlink ref="G7" location="Indice!A1" display="Indice "/>
  </hyperlinks>
  <printOptions/>
  <pageMargins left="0.75" right="0.75" top="1" bottom="1" header="0.3" footer="0.3"/>
  <pageSetup horizontalDpi="600" verticalDpi="600" orientation="portrait" paperSize="9" scale="7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zoomScaleSheetLayoutView="100" workbookViewId="0" topLeftCell="A1">
      <selection activeCell="A2" sqref="A2"/>
    </sheetView>
  </sheetViews>
  <sheetFormatPr defaultColWidth="11.421875" defaultRowHeight="12.75"/>
  <cols>
    <col min="1" max="1" width="22.7109375" style="0" customWidth="1"/>
    <col min="2" max="2" width="12.28125" style="0" bestFit="1" customWidth="1"/>
    <col min="3" max="3" width="12.421875" style="0" bestFit="1" customWidth="1"/>
    <col min="4" max="4" width="17.421875" style="0" bestFit="1" customWidth="1"/>
    <col min="5" max="5" width="15.8515625" style="0" bestFit="1" customWidth="1"/>
    <col min="6" max="6" width="14.140625" style="0" customWidth="1"/>
    <col min="7" max="7" width="12.28125" style="0" customWidth="1"/>
  </cols>
  <sheetData>
    <row r="1" spans="1:7" ht="12.75">
      <c r="A1" s="118"/>
      <c r="B1" s="118"/>
      <c r="C1" s="118"/>
      <c r="D1" s="118"/>
      <c r="E1" s="118"/>
      <c r="F1" s="118"/>
      <c r="G1" s="118"/>
    </row>
    <row r="2" spans="1:7" ht="12.75">
      <c r="A2" s="16"/>
      <c r="B2" s="16"/>
      <c r="C2" s="16"/>
      <c r="D2" s="16"/>
      <c r="E2" s="16"/>
      <c r="F2" s="16"/>
      <c r="G2" s="16"/>
    </row>
    <row r="3" spans="1:7" ht="12.75">
      <c r="A3" s="16"/>
      <c r="B3" s="16"/>
      <c r="C3" s="16"/>
      <c r="D3" s="16"/>
      <c r="E3" s="16"/>
      <c r="F3" s="16"/>
      <c r="G3" s="16"/>
    </row>
    <row r="4" spans="1:7" ht="12.75">
      <c r="A4" s="16"/>
      <c r="B4" s="16"/>
      <c r="C4" s="16"/>
      <c r="D4" s="16"/>
      <c r="E4" s="16"/>
      <c r="F4" s="16"/>
      <c r="G4" s="16"/>
    </row>
    <row r="5" spans="1:7" ht="12.75">
      <c r="A5" s="16"/>
      <c r="B5" s="16"/>
      <c r="C5" s="16"/>
      <c r="D5" s="16"/>
      <c r="E5" s="16"/>
      <c r="F5" s="16"/>
      <c r="G5" s="16"/>
    </row>
    <row r="6" spans="1:7" ht="4.5" customHeight="1">
      <c r="A6" s="14"/>
      <c r="B6" s="14"/>
      <c r="C6" s="14"/>
      <c r="D6" s="14"/>
      <c r="E6" s="14"/>
      <c r="F6" s="14"/>
      <c r="G6" s="14"/>
    </row>
    <row r="7" spans="1:7" ht="19.5">
      <c r="A7" s="143" t="s">
        <v>46</v>
      </c>
      <c r="B7" s="15"/>
      <c r="C7" s="15"/>
      <c r="D7" s="15"/>
      <c r="E7" s="15"/>
      <c r="F7" s="15"/>
      <c r="G7" s="75" t="s">
        <v>23</v>
      </c>
    </row>
    <row r="8" spans="1:7" ht="20.25">
      <c r="A8" s="135" t="s">
        <v>56</v>
      </c>
      <c r="B8" s="9"/>
      <c r="C8" s="9"/>
      <c r="D8" s="9"/>
      <c r="E8" s="9"/>
      <c r="F8" s="9"/>
      <c r="G8" s="9"/>
    </row>
    <row r="9" spans="1:7" ht="12.75">
      <c r="A9" s="137"/>
      <c r="B9" s="137"/>
      <c r="C9" s="137"/>
      <c r="D9" s="137"/>
      <c r="E9" s="7"/>
      <c r="F9" s="137"/>
      <c r="G9" s="137"/>
    </row>
    <row r="10" spans="1:7" ht="15.75">
      <c r="A10" s="139" t="s">
        <v>6</v>
      </c>
      <c r="B10" s="138" t="s">
        <v>0</v>
      </c>
      <c r="C10" s="138" t="s">
        <v>1</v>
      </c>
      <c r="D10" s="138" t="s">
        <v>2</v>
      </c>
      <c r="E10" s="138" t="s">
        <v>3</v>
      </c>
      <c r="F10" s="138" t="s">
        <v>4</v>
      </c>
      <c r="G10" s="138" t="s">
        <v>5</v>
      </c>
    </row>
    <row r="11" spans="1:7" ht="15">
      <c r="A11" s="19" t="s">
        <v>18</v>
      </c>
      <c r="B11" s="24">
        <v>916863</v>
      </c>
      <c r="C11" s="24">
        <v>129177</v>
      </c>
      <c r="D11" s="24">
        <v>131851</v>
      </c>
      <c r="E11" s="24">
        <v>291253</v>
      </c>
      <c r="F11" s="24">
        <v>352627</v>
      </c>
      <c r="G11" s="24">
        <v>11955</v>
      </c>
    </row>
    <row r="12" spans="1:7" ht="15.75">
      <c r="A12" s="139" t="s">
        <v>32</v>
      </c>
      <c r="B12" s="138"/>
      <c r="C12" s="138"/>
      <c r="D12" s="138"/>
      <c r="E12" s="138"/>
      <c r="F12" s="138"/>
      <c r="G12" s="138"/>
    </row>
    <row r="13" spans="1:7" ht="15">
      <c r="A13" s="19" t="s">
        <v>18</v>
      </c>
      <c r="B13" s="24">
        <f>+B11+'2012'!C14</f>
        <v>1845536</v>
      </c>
      <c r="C13" s="24">
        <f>+C11+'2012'!D14</f>
        <v>263859</v>
      </c>
      <c r="D13" s="24">
        <f>+D11+'2012'!E14</f>
        <v>271227</v>
      </c>
      <c r="E13" s="24">
        <f>+E11+'2012'!F14</f>
        <v>587062</v>
      </c>
      <c r="F13" s="24">
        <f>+F11+'2012'!G14</f>
        <v>697896</v>
      </c>
      <c r="G13" s="24">
        <f>+G11+'2012'!H14</f>
        <v>25492</v>
      </c>
    </row>
    <row r="14" spans="1:7" ht="15.75">
      <c r="A14" s="139" t="s">
        <v>33</v>
      </c>
      <c r="B14" s="138"/>
      <c r="C14" s="138"/>
      <c r="D14" s="138"/>
      <c r="E14" s="138"/>
      <c r="F14" s="138"/>
      <c r="G14" s="138"/>
    </row>
    <row r="15" spans="1:7" ht="15">
      <c r="A15" s="19" t="s">
        <v>18</v>
      </c>
      <c r="B15" s="24">
        <f>+B13+'2012'!C16</f>
        <v>2860538</v>
      </c>
      <c r="C15" s="24">
        <f>+C13+'2012'!D16</f>
        <v>418182</v>
      </c>
      <c r="D15" s="24">
        <f>+D13+'2012'!E16</f>
        <v>430521</v>
      </c>
      <c r="E15" s="24">
        <f>+E13+'2012'!F16</f>
        <v>900065</v>
      </c>
      <c r="F15" s="24">
        <f>+F13+'2012'!G16</f>
        <v>1072961</v>
      </c>
      <c r="G15" s="24">
        <f>+G13+'2012'!H16</f>
        <v>38809</v>
      </c>
    </row>
    <row r="16" spans="1:7" ht="15.75">
      <c r="A16" s="139" t="s">
        <v>34</v>
      </c>
      <c r="B16" s="138"/>
      <c r="C16" s="138"/>
      <c r="D16" s="138"/>
      <c r="E16" s="138"/>
      <c r="F16" s="138"/>
      <c r="G16" s="138"/>
    </row>
    <row r="17" spans="1:7" ht="15">
      <c r="A17" s="19" t="s">
        <v>18</v>
      </c>
      <c r="B17" s="24">
        <f>+B15+'2012'!C18</f>
        <v>3648225</v>
      </c>
      <c r="C17" s="24">
        <f>+C15+'2012'!D18</f>
        <v>554705</v>
      </c>
      <c r="D17" s="24">
        <f>+D15+'2012'!E18</f>
        <v>564829</v>
      </c>
      <c r="E17" s="24">
        <f>+E15+'2012'!F18</f>
        <v>1104114</v>
      </c>
      <c r="F17" s="24">
        <f>+F15+'2012'!G18</f>
        <v>1376882</v>
      </c>
      <c r="G17" s="24">
        <f>+G15+'2012'!H18</f>
        <v>47695</v>
      </c>
    </row>
    <row r="18" spans="1:7" ht="15.75">
      <c r="A18" s="139" t="s">
        <v>35</v>
      </c>
      <c r="B18" s="138"/>
      <c r="C18" s="138"/>
      <c r="D18" s="138"/>
      <c r="E18" s="138"/>
      <c r="F18" s="138"/>
      <c r="G18" s="138"/>
    </row>
    <row r="19" spans="1:7" ht="15">
      <c r="A19" s="19" t="s">
        <v>18</v>
      </c>
      <c r="B19" s="24">
        <f>+B17+'2012'!C20</f>
        <v>4283948</v>
      </c>
      <c r="C19" s="24">
        <f>+C17+'2012'!D20</f>
        <v>678374</v>
      </c>
      <c r="D19" s="24">
        <f>+D17+'2012'!E20</f>
        <v>676931</v>
      </c>
      <c r="E19" s="24">
        <f>+E17+'2012'!F20</f>
        <v>1259309</v>
      </c>
      <c r="F19" s="24">
        <f>+F17+'2012'!G20</f>
        <v>1614475</v>
      </c>
      <c r="G19" s="24">
        <f>+G17+'2012'!H20</f>
        <v>54859</v>
      </c>
    </row>
    <row r="20" spans="1:7" ht="15.75">
      <c r="A20" s="139" t="s">
        <v>36</v>
      </c>
      <c r="B20" s="138"/>
      <c r="C20" s="138"/>
      <c r="D20" s="138"/>
      <c r="E20" s="138"/>
      <c r="F20" s="138"/>
      <c r="G20" s="138"/>
    </row>
    <row r="21" spans="1:7" ht="15">
      <c r="A21" s="19" t="s">
        <v>18</v>
      </c>
      <c r="B21" s="24">
        <f>+B19+'2012'!C22</f>
        <v>4977107</v>
      </c>
      <c r="C21" s="24">
        <f>+C19+'2012'!D22</f>
        <v>809484</v>
      </c>
      <c r="D21" s="24">
        <f>+D19+'2012'!E22</f>
        <v>802449</v>
      </c>
      <c r="E21" s="24">
        <f>+E19+'2012'!F22</f>
        <v>1427002</v>
      </c>
      <c r="F21" s="24">
        <f>+F19+'2012'!G22</f>
        <v>1876135</v>
      </c>
      <c r="G21" s="24">
        <f>+G19+'2012'!H22</f>
        <v>62037</v>
      </c>
    </row>
    <row r="22" spans="1:7" ht="15.75">
      <c r="A22" s="139" t="s">
        <v>37</v>
      </c>
      <c r="B22" s="138"/>
      <c r="C22" s="138"/>
      <c r="D22" s="138"/>
      <c r="E22" s="138"/>
      <c r="F22" s="138"/>
      <c r="G22" s="138"/>
    </row>
    <row r="23" spans="1:7" ht="15">
      <c r="A23" s="19" t="s">
        <v>18</v>
      </c>
      <c r="B23" s="24">
        <f>+B21+'2012'!C24</f>
        <v>5794156</v>
      </c>
      <c r="C23" s="24">
        <f>+C21+'2012'!D24</f>
        <v>968934</v>
      </c>
      <c r="D23" s="24">
        <f>+D21+'2012'!E24</f>
        <v>950832</v>
      </c>
      <c r="E23" s="24">
        <f>+E21+'2012'!F24</f>
        <v>1635567</v>
      </c>
      <c r="F23" s="24">
        <f>+F21+'2012'!G24</f>
        <v>2167173</v>
      </c>
      <c r="G23" s="24">
        <f>+G21+'2012'!H24</f>
        <v>71650</v>
      </c>
    </row>
    <row r="24" spans="1:7" ht="15.75">
      <c r="A24" s="139" t="s">
        <v>38</v>
      </c>
      <c r="B24" s="138"/>
      <c r="C24" s="138"/>
      <c r="D24" s="138"/>
      <c r="E24" s="138"/>
      <c r="F24" s="138"/>
      <c r="G24" s="138"/>
    </row>
    <row r="25" spans="1:7" ht="15">
      <c r="A25" s="19" t="s">
        <v>18</v>
      </c>
      <c r="B25" s="24">
        <f>+B23+'2012'!C26</f>
        <v>6582150</v>
      </c>
      <c r="C25" s="24">
        <f>+C23+'2012'!D26</f>
        <v>1119330</v>
      </c>
      <c r="D25" s="24">
        <f>+D23+'2012'!E26</f>
        <v>1096297</v>
      </c>
      <c r="E25" s="24">
        <f>+E23+'2012'!F26</f>
        <v>1831791</v>
      </c>
      <c r="F25" s="24">
        <f>+F23+'2012'!G26</f>
        <v>2453836</v>
      </c>
      <c r="G25" s="24">
        <f>+G23+'2012'!H26</f>
        <v>80896</v>
      </c>
    </row>
    <row r="26" spans="1:7" ht="15.75">
      <c r="A26" s="139" t="s">
        <v>39</v>
      </c>
      <c r="B26" s="138"/>
      <c r="C26" s="138"/>
      <c r="D26" s="138"/>
      <c r="E26" s="138"/>
      <c r="F26" s="138"/>
      <c r="G26" s="138"/>
    </row>
    <row r="27" spans="1:7" ht="15">
      <c r="A27" s="19" t="s">
        <v>18</v>
      </c>
      <c r="B27" s="24">
        <f>+B25+'2012'!C28</f>
        <v>7331286</v>
      </c>
      <c r="C27" s="24">
        <f>+C25+'2012'!D28</f>
        <v>1261524</v>
      </c>
      <c r="D27" s="24">
        <f>+D25+'2012'!E28</f>
        <v>1233951</v>
      </c>
      <c r="E27" s="24">
        <f>+E25+'2012'!F28</f>
        <v>2019560</v>
      </c>
      <c r="F27" s="24">
        <f>+F25+'2012'!G28</f>
        <v>2727265</v>
      </c>
      <c r="G27" s="24">
        <f>+G25+'2012'!H28</f>
        <v>88986</v>
      </c>
    </row>
    <row r="28" spans="1:7" ht="15.75">
      <c r="A28" s="139" t="s">
        <v>40</v>
      </c>
      <c r="B28" s="138"/>
      <c r="C28" s="138"/>
      <c r="D28" s="138"/>
      <c r="E28" s="138"/>
      <c r="F28" s="138"/>
      <c r="G28" s="138"/>
    </row>
    <row r="29" spans="1:7" ht="15">
      <c r="A29" s="19" t="s">
        <v>18</v>
      </c>
      <c r="B29" s="24">
        <f>+B27+'2012'!C30</f>
        <v>8250903</v>
      </c>
      <c r="C29" s="24">
        <f>+C27+'2012'!D30</f>
        <v>1416478</v>
      </c>
      <c r="D29" s="24">
        <f>+D27+'2012'!E30</f>
        <v>1384185</v>
      </c>
      <c r="E29" s="24">
        <f>+E27+'2012'!F30</f>
        <v>2270107</v>
      </c>
      <c r="F29" s="24">
        <f>+F27+'2012'!G30</f>
        <v>3081670</v>
      </c>
      <c r="G29" s="24">
        <f>+G27+'2012'!H30</f>
        <v>98463</v>
      </c>
    </row>
    <row r="30" spans="1:7" ht="15.75">
      <c r="A30" s="139" t="s">
        <v>41</v>
      </c>
      <c r="B30" s="138"/>
      <c r="C30" s="138"/>
      <c r="D30" s="138"/>
      <c r="E30" s="138"/>
      <c r="F30" s="138"/>
      <c r="G30" s="138"/>
    </row>
    <row r="31" spans="1:7" ht="15">
      <c r="A31" s="19" t="s">
        <v>18</v>
      </c>
      <c r="B31" s="24">
        <f>+B29+'2012'!C32</f>
        <v>9161892</v>
      </c>
      <c r="C31" s="24">
        <f>+C29+'2012'!D32</f>
        <v>1554714</v>
      </c>
      <c r="D31" s="24">
        <f>+D29+'2012'!E32</f>
        <v>1507310</v>
      </c>
      <c r="E31" s="24">
        <f>+E29+'2012'!F32</f>
        <v>2556120</v>
      </c>
      <c r="F31" s="24">
        <f>+F29+'2012'!G32</f>
        <v>3433532</v>
      </c>
      <c r="G31" s="24">
        <f>+G29+'2012'!H32</f>
        <v>110216</v>
      </c>
    </row>
    <row r="32" spans="1:7" ht="15.75">
      <c r="A32" s="139" t="s">
        <v>42</v>
      </c>
      <c r="B32" s="138"/>
      <c r="C32" s="138"/>
      <c r="D32" s="138"/>
      <c r="E32" s="138"/>
      <c r="F32" s="138"/>
      <c r="G32" s="138"/>
    </row>
    <row r="33" spans="1:7" ht="15">
      <c r="A33" s="19" t="s">
        <v>18</v>
      </c>
      <c r="B33" s="24">
        <f>+B31+'2012'!C34</f>
        <v>10101497</v>
      </c>
      <c r="C33" s="24">
        <f>+C31+'2012'!D34</f>
        <v>1696532</v>
      </c>
      <c r="D33" s="24">
        <f>+D31+'2012'!E34</f>
        <v>1633146</v>
      </c>
      <c r="E33" s="24">
        <f>+E31+'2012'!F34</f>
        <v>2855510</v>
      </c>
      <c r="F33" s="24">
        <f>+F31+'2012'!G34</f>
        <v>3794425</v>
      </c>
      <c r="G33" s="24">
        <f>+G31+'2012'!H34</f>
        <v>121884</v>
      </c>
    </row>
    <row r="34" spans="1:7" ht="3" customHeight="1">
      <c r="A34" s="14"/>
      <c r="B34" s="14"/>
      <c r="C34" s="14"/>
      <c r="D34" s="14"/>
      <c r="E34" s="14"/>
      <c r="F34" s="14"/>
      <c r="G34" s="14"/>
    </row>
    <row r="35" spans="1:7" ht="12.75">
      <c r="A35" s="16"/>
      <c r="B35" s="16"/>
      <c r="C35" s="16"/>
      <c r="D35" s="16"/>
      <c r="E35" s="16"/>
      <c r="F35" s="16"/>
      <c r="G35" s="16"/>
    </row>
    <row r="36" spans="1:7" ht="12.75">
      <c r="A36" s="39" t="s">
        <v>54</v>
      </c>
      <c r="B36" s="16"/>
      <c r="C36" s="16"/>
      <c r="D36" s="16"/>
      <c r="E36" s="16"/>
      <c r="F36" s="16"/>
      <c r="G36" s="16"/>
    </row>
    <row r="37" spans="1:7" ht="12.75">
      <c r="A37" s="16"/>
      <c r="B37" s="17"/>
      <c r="C37" s="17"/>
      <c r="D37" s="17"/>
      <c r="E37" s="17"/>
      <c r="F37" s="17"/>
      <c r="G37" s="17"/>
    </row>
    <row r="38" spans="1:7" ht="12.75">
      <c r="A38" s="39"/>
      <c r="B38" s="17"/>
      <c r="C38" s="17"/>
      <c r="D38" s="17"/>
      <c r="E38" s="17"/>
      <c r="F38" s="17"/>
      <c r="G38" s="17"/>
    </row>
    <row r="39" spans="1:7" ht="12.75">
      <c r="A39" s="79"/>
      <c r="B39" s="131"/>
      <c r="C39" s="131"/>
      <c r="D39" s="131"/>
      <c r="E39" s="131"/>
      <c r="F39" s="131"/>
      <c r="G39" s="131"/>
    </row>
  </sheetData>
  <sheetProtection/>
  <hyperlinks>
    <hyperlink ref="G7" location="Indice!A1" display="Indice "/>
  </hyperlinks>
  <printOptions/>
  <pageMargins left="0.75" right="0.75" top="1" bottom="1" header="0.3" footer="0.3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T79"/>
  <sheetViews>
    <sheetView view="pageBreakPreview" zoomScale="70" zoomScaleNormal="56" zoomScaleSheetLayoutView="70" zoomScalePageLayoutView="70" workbookViewId="0" topLeftCell="A8">
      <selection activeCell="H8" sqref="H8"/>
    </sheetView>
  </sheetViews>
  <sheetFormatPr defaultColWidth="11.421875" defaultRowHeight="12.75"/>
  <cols>
    <col min="1" max="1" width="2.00390625" style="7" customWidth="1"/>
    <col min="2" max="2" width="25.28125" style="7" customWidth="1"/>
    <col min="3" max="4" width="14.140625" style="7" customWidth="1"/>
    <col min="5" max="5" width="19.421875" style="7" bestFit="1" customWidth="1"/>
    <col min="6" max="6" width="18.140625" style="7" bestFit="1" customWidth="1"/>
    <col min="7" max="8" width="14.140625" style="7" customWidth="1"/>
    <col min="9" max="9" width="15.00390625" style="7" customWidth="1"/>
    <col min="10" max="16384" width="11.421875" style="7" customWidth="1"/>
  </cols>
  <sheetData>
    <row r="2" ht="12.75"/>
    <row r="3" ht="12.75"/>
    <row r="4" ht="12.75"/>
    <row r="5" ht="12.75"/>
    <row r="7" spans="2:20" s="9" customFormat="1" ht="3" customHeight="1">
      <c r="B7" s="14"/>
      <c r="C7" s="14"/>
      <c r="D7" s="14"/>
      <c r="E7" s="14"/>
      <c r="F7" s="14"/>
      <c r="G7" s="14"/>
      <c r="H7" s="14"/>
      <c r="J7" s="1"/>
      <c r="K7" s="1"/>
      <c r="M7" s="10"/>
      <c r="N7" s="10"/>
      <c r="O7" s="11"/>
      <c r="P7" s="11"/>
      <c r="Q7" s="12"/>
      <c r="R7" s="11"/>
      <c r="S7" s="13"/>
      <c r="T7" s="13"/>
    </row>
    <row r="8" spans="2:20" s="9" customFormat="1" ht="23.25" customHeight="1">
      <c r="B8" s="134" t="s">
        <v>45</v>
      </c>
      <c r="C8" s="15"/>
      <c r="D8" s="15"/>
      <c r="E8" s="15"/>
      <c r="F8" s="15"/>
      <c r="G8" s="15"/>
      <c r="H8" s="75" t="s">
        <v>23</v>
      </c>
      <c r="J8" s="25"/>
      <c r="K8" s="1"/>
      <c r="M8" s="10"/>
      <c r="N8" s="10"/>
      <c r="O8" s="11"/>
      <c r="P8" s="11"/>
      <c r="Q8" s="12"/>
      <c r="R8" s="11"/>
      <c r="S8" s="13"/>
      <c r="T8" s="13"/>
    </row>
    <row r="9" spans="2:20" s="9" customFormat="1" ht="23.25" customHeight="1">
      <c r="B9" s="135">
        <v>2006</v>
      </c>
      <c r="I9" s="1"/>
      <c r="J9" s="1"/>
      <c r="K9" s="1"/>
      <c r="M9" s="10"/>
      <c r="N9" s="10"/>
      <c r="O9" s="11"/>
      <c r="P9" s="11"/>
      <c r="Q9" s="12"/>
      <c r="R9" s="11"/>
      <c r="S9" s="13"/>
      <c r="T9" s="13"/>
    </row>
    <row r="10" spans="2:8" ht="12.75">
      <c r="B10" s="137"/>
      <c r="C10" s="137"/>
      <c r="D10" s="137"/>
      <c r="E10" s="137"/>
      <c r="G10" s="137"/>
      <c r="H10" s="137"/>
    </row>
    <row r="11" spans="2:15" ht="15.75">
      <c r="B11" s="139" t="s">
        <v>6</v>
      </c>
      <c r="C11" s="138" t="s">
        <v>0</v>
      </c>
      <c r="D11" s="138" t="s">
        <v>1</v>
      </c>
      <c r="E11" s="138" t="s">
        <v>2</v>
      </c>
      <c r="F11" s="138" t="s">
        <v>3</v>
      </c>
      <c r="G11" s="138" t="s">
        <v>4</v>
      </c>
      <c r="H11" s="138" t="s">
        <v>5</v>
      </c>
      <c r="J11" s="1"/>
      <c r="K11" s="1"/>
      <c r="L11" s="1"/>
      <c r="M11" s="1"/>
      <c r="N11" s="1"/>
      <c r="O11" s="1"/>
    </row>
    <row r="12" spans="2:15" ht="15">
      <c r="B12" s="20" t="s">
        <v>19</v>
      </c>
      <c r="C12" s="21">
        <v>112687</v>
      </c>
      <c r="D12" s="21">
        <v>18134</v>
      </c>
      <c r="E12" s="21">
        <v>5879</v>
      </c>
      <c r="F12" s="21">
        <v>39452</v>
      </c>
      <c r="G12" s="21">
        <v>47411</v>
      </c>
      <c r="H12" s="21">
        <v>1811</v>
      </c>
      <c r="J12" s="1"/>
      <c r="K12" s="1"/>
      <c r="L12" s="1"/>
      <c r="M12" s="1"/>
      <c r="N12" s="1"/>
      <c r="O12" s="1"/>
    </row>
    <row r="13" spans="2:15" ht="15">
      <c r="B13" s="20" t="s">
        <v>20</v>
      </c>
      <c r="C13" s="21">
        <v>15842</v>
      </c>
      <c r="D13" s="21">
        <v>2391</v>
      </c>
      <c r="E13" s="21">
        <v>2001</v>
      </c>
      <c r="F13" s="21">
        <v>3182</v>
      </c>
      <c r="G13" s="21">
        <v>7997</v>
      </c>
      <c r="H13" s="21">
        <v>271</v>
      </c>
      <c r="J13" s="1"/>
      <c r="K13" s="1"/>
      <c r="L13" s="1"/>
      <c r="M13" s="1"/>
      <c r="N13" s="1"/>
      <c r="O13" s="1"/>
    </row>
    <row r="14" spans="2:15" ht="15">
      <c r="B14" s="20" t="s">
        <v>21</v>
      </c>
      <c r="C14" s="24">
        <f>+D14+E14+F14+G14+H14</f>
        <v>831320</v>
      </c>
      <c r="D14" s="21">
        <v>133316</v>
      </c>
      <c r="E14" s="24">
        <v>95387</v>
      </c>
      <c r="F14" s="21">
        <v>266067</v>
      </c>
      <c r="G14" s="24">
        <v>325774</v>
      </c>
      <c r="H14" s="21">
        <v>10776</v>
      </c>
      <c r="J14" s="2"/>
      <c r="K14" s="2"/>
      <c r="L14" s="1"/>
      <c r="M14" s="1"/>
      <c r="N14" s="1"/>
      <c r="O14" s="1"/>
    </row>
    <row r="15" spans="2:15" ht="13.5" customHeight="1">
      <c r="B15" s="19" t="s">
        <v>18</v>
      </c>
      <c r="C15" s="24">
        <f aca="true" t="shared" si="0" ref="C15:H15">+C12+C13+C14</f>
        <v>959849</v>
      </c>
      <c r="D15" s="24">
        <f t="shared" si="0"/>
        <v>153841</v>
      </c>
      <c r="E15" s="24">
        <f t="shared" si="0"/>
        <v>103267</v>
      </c>
      <c r="F15" s="24">
        <f t="shared" si="0"/>
        <v>308701</v>
      </c>
      <c r="G15" s="24">
        <f t="shared" si="0"/>
        <v>381182</v>
      </c>
      <c r="H15" s="24">
        <f t="shared" si="0"/>
        <v>12858</v>
      </c>
      <c r="J15" s="1"/>
      <c r="K15" s="1"/>
      <c r="L15" s="1"/>
      <c r="M15" s="1"/>
      <c r="N15" s="1"/>
      <c r="O15" s="1"/>
    </row>
    <row r="16" spans="2:15" ht="15.75">
      <c r="B16" s="139" t="s">
        <v>7</v>
      </c>
      <c r="C16" s="26"/>
      <c r="D16" s="26"/>
      <c r="E16" s="26"/>
      <c r="F16" s="26"/>
      <c r="G16" s="26"/>
      <c r="H16" s="26"/>
      <c r="J16" s="4"/>
      <c r="K16" s="4"/>
      <c r="L16" s="1"/>
      <c r="M16" s="1"/>
      <c r="N16" s="1"/>
      <c r="O16" s="1"/>
    </row>
    <row r="17" spans="2:8" ht="12.75" customHeight="1">
      <c r="B17" s="20" t="s">
        <v>19</v>
      </c>
      <c r="C17" s="21">
        <v>133789</v>
      </c>
      <c r="D17" s="21">
        <v>14970</v>
      </c>
      <c r="E17" s="21">
        <v>5203</v>
      </c>
      <c r="F17" s="21">
        <v>41838</v>
      </c>
      <c r="G17" s="21">
        <v>70533</v>
      </c>
      <c r="H17" s="21">
        <v>1245</v>
      </c>
    </row>
    <row r="18" spans="2:8" ht="15">
      <c r="B18" s="20" t="s">
        <v>20</v>
      </c>
      <c r="C18" s="21">
        <v>16198</v>
      </c>
      <c r="D18" s="21">
        <v>1919</v>
      </c>
      <c r="E18" s="21">
        <v>1952</v>
      </c>
      <c r="F18" s="21">
        <v>3457</v>
      </c>
      <c r="G18" s="21">
        <v>8535</v>
      </c>
      <c r="H18" s="21">
        <v>335</v>
      </c>
    </row>
    <row r="19" spans="2:19" ht="15">
      <c r="B19" s="20" t="s">
        <v>21</v>
      </c>
      <c r="C19" s="24">
        <f>+D19+E19+F19+G19+H19</f>
        <v>826878</v>
      </c>
      <c r="D19" s="24">
        <v>135695</v>
      </c>
      <c r="E19" s="24">
        <v>97322</v>
      </c>
      <c r="F19" s="24">
        <v>259167</v>
      </c>
      <c r="G19" s="24">
        <v>323366</v>
      </c>
      <c r="H19" s="21">
        <v>11328</v>
      </c>
      <c r="M19" s="8"/>
      <c r="N19" s="8"/>
      <c r="O19" s="8"/>
      <c r="P19" s="8"/>
      <c r="Q19" s="8"/>
      <c r="R19" s="8"/>
      <c r="S19" s="8"/>
    </row>
    <row r="20" spans="2:19" ht="15">
      <c r="B20" s="19" t="s">
        <v>18</v>
      </c>
      <c r="C20" s="24">
        <f aca="true" t="shared" si="1" ref="C20:H20">+C17+C18+C19</f>
        <v>976865</v>
      </c>
      <c r="D20" s="24">
        <f t="shared" si="1"/>
        <v>152584</v>
      </c>
      <c r="E20" s="24">
        <f t="shared" si="1"/>
        <v>104477</v>
      </c>
      <c r="F20" s="24">
        <f t="shared" si="1"/>
        <v>304462</v>
      </c>
      <c r="G20" s="24">
        <f t="shared" si="1"/>
        <v>402434</v>
      </c>
      <c r="H20" s="24">
        <f t="shared" si="1"/>
        <v>12908</v>
      </c>
      <c r="I20" s="1"/>
      <c r="M20" s="8"/>
      <c r="N20" s="8"/>
      <c r="O20" s="8"/>
      <c r="P20" s="8"/>
      <c r="Q20" s="8"/>
      <c r="R20" s="8"/>
      <c r="S20" s="8"/>
    </row>
    <row r="21" spans="2:19" ht="15.75">
      <c r="B21" s="139" t="s">
        <v>8</v>
      </c>
      <c r="C21" s="26"/>
      <c r="D21" s="26"/>
      <c r="E21" s="26"/>
      <c r="F21" s="26"/>
      <c r="G21" s="26"/>
      <c r="H21" s="26"/>
      <c r="I21" s="1"/>
      <c r="M21" s="8"/>
      <c r="N21" s="8"/>
      <c r="O21" s="8"/>
      <c r="P21" s="8"/>
      <c r="Q21" s="8"/>
      <c r="R21" s="8"/>
      <c r="S21" s="8"/>
    </row>
    <row r="22" spans="2:19" ht="15">
      <c r="B22" s="20" t="s">
        <v>19</v>
      </c>
      <c r="C22" s="21">
        <v>130718</v>
      </c>
      <c r="D22" s="21">
        <v>21761</v>
      </c>
      <c r="E22" s="21">
        <v>6287</v>
      </c>
      <c r="F22" s="21">
        <v>39429</v>
      </c>
      <c r="G22" s="21">
        <v>61610</v>
      </c>
      <c r="H22" s="21">
        <v>1631</v>
      </c>
      <c r="I22" s="3"/>
      <c r="M22" s="8"/>
      <c r="N22" s="8"/>
      <c r="O22" s="8"/>
      <c r="P22" s="8"/>
      <c r="Q22" s="8"/>
      <c r="R22" s="8"/>
      <c r="S22" s="8"/>
    </row>
    <row r="23" spans="2:9" ht="15">
      <c r="B23" s="20" t="s">
        <v>20</v>
      </c>
      <c r="C23" s="21">
        <v>20365</v>
      </c>
      <c r="D23" s="21">
        <v>1426</v>
      </c>
      <c r="E23" s="21">
        <v>1855</v>
      </c>
      <c r="F23" s="21">
        <v>2753</v>
      </c>
      <c r="G23" s="21">
        <v>13952</v>
      </c>
      <c r="H23" s="21">
        <v>379</v>
      </c>
      <c r="I23" s="3"/>
    </row>
    <row r="24" spans="2:9" ht="15">
      <c r="B24" s="20" t="s">
        <v>21</v>
      </c>
      <c r="C24" s="24">
        <f>+D24+E24+F24+G24+H24</f>
        <v>944465</v>
      </c>
      <c r="D24" s="24">
        <v>160095</v>
      </c>
      <c r="E24" s="24">
        <v>121416</v>
      </c>
      <c r="F24" s="24">
        <v>288457</v>
      </c>
      <c r="G24" s="24">
        <v>359599</v>
      </c>
      <c r="H24" s="21">
        <v>14898</v>
      </c>
      <c r="I24" s="3"/>
    </row>
    <row r="25" spans="2:9" ht="15">
      <c r="B25" s="19" t="s">
        <v>18</v>
      </c>
      <c r="C25" s="24">
        <f aca="true" t="shared" si="2" ref="C25:H25">+C22+C23+C24</f>
        <v>1095548</v>
      </c>
      <c r="D25" s="24">
        <f t="shared" si="2"/>
        <v>183282</v>
      </c>
      <c r="E25" s="24">
        <f t="shared" si="2"/>
        <v>129558</v>
      </c>
      <c r="F25" s="24">
        <f t="shared" si="2"/>
        <v>330639</v>
      </c>
      <c r="G25" s="24">
        <f t="shared" si="2"/>
        <v>435161</v>
      </c>
      <c r="H25" s="24">
        <f t="shared" si="2"/>
        <v>16908</v>
      </c>
      <c r="I25" s="3"/>
    </row>
    <row r="26" spans="2:9" ht="15.75">
      <c r="B26" s="139" t="s">
        <v>9</v>
      </c>
      <c r="C26" s="26"/>
      <c r="D26" s="26"/>
      <c r="E26" s="26"/>
      <c r="F26" s="26"/>
      <c r="G26" s="26"/>
      <c r="H26" s="26"/>
      <c r="I26" s="3"/>
    </row>
    <row r="27" spans="2:9" ht="15">
      <c r="B27" s="20" t="s">
        <v>19</v>
      </c>
      <c r="C27" s="21">
        <v>187708</v>
      </c>
      <c r="D27" s="21">
        <v>30020</v>
      </c>
      <c r="E27" s="21">
        <v>10353</v>
      </c>
      <c r="F27" s="21">
        <v>55310</v>
      </c>
      <c r="G27" s="21">
        <v>89574</v>
      </c>
      <c r="H27" s="21">
        <v>2451</v>
      </c>
      <c r="I27" s="3"/>
    </row>
    <row r="28" spans="2:8" ht="15">
      <c r="B28" s="20" t="s">
        <v>20</v>
      </c>
      <c r="C28" s="21">
        <v>23655</v>
      </c>
      <c r="D28" s="21">
        <v>3627</v>
      </c>
      <c r="E28" s="21">
        <v>2036</v>
      </c>
      <c r="F28" s="21">
        <v>5934</v>
      </c>
      <c r="G28" s="21">
        <v>11583</v>
      </c>
      <c r="H28" s="22">
        <v>475</v>
      </c>
    </row>
    <row r="29" spans="2:8" ht="15">
      <c r="B29" s="20" t="s">
        <v>21</v>
      </c>
      <c r="C29" s="24">
        <f>+D29+E29+F29+G29+H29</f>
        <v>844129</v>
      </c>
      <c r="D29" s="23">
        <v>147927</v>
      </c>
      <c r="E29" s="23">
        <v>125572</v>
      </c>
      <c r="F29" s="23">
        <v>241591</v>
      </c>
      <c r="G29" s="23">
        <v>318080</v>
      </c>
      <c r="H29" s="22">
        <v>10959</v>
      </c>
    </row>
    <row r="30" spans="2:8" ht="15">
      <c r="B30" s="19" t="s">
        <v>18</v>
      </c>
      <c r="C30" s="24">
        <f aca="true" t="shared" si="3" ref="C30:H30">+C27+C28+C29</f>
        <v>1055492</v>
      </c>
      <c r="D30" s="24">
        <f t="shared" si="3"/>
        <v>181574</v>
      </c>
      <c r="E30" s="24">
        <f t="shared" si="3"/>
        <v>137961</v>
      </c>
      <c r="F30" s="24">
        <f t="shared" si="3"/>
        <v>302835</v>
      </c>
      <c r="G30" s="24">
        <f t="shared" si="3"/>
        <v>419237</v>
      </c>
      <c r="H30" s="24">
        <f t="shared" si="3"/>
        <v>13885</v>
      </c>
    </row>
    <row r="31" spans="2:8" ht="15.75">
      <c r="B31" s="139" t="s">
        <v>10</v>
      </c>
      <c r="C31" s="26"/>
      <c r="D31" s="26"/>
      <c r="E31" s="26"/>
      <c r="F31" s="26"/>
      <c r="G31" s="26"/>
      <c r="H31" s="26"/>
    </row>
    <row r="32" spans="2:8" ht="15">
      <c r="B32" s="20" t="s">
        <v>19</v>
      </c>
      <c r="C32" s="21">
        <v>165446</v>
      </c>
      <c r="D32" s="21">
        <v>30714</v>
      </c>
      <c r="E32" s="21">
        <v>7283</v>
      </c>
      <c r="F32" s="21">
        <v>51215</v>
      </c>
      <c r="G32" s="21">
        <v>73977</v>
      </c>
      <c r="H32" s="21">
        <v>2257</v>
      </c>
    </row>
    <row r="33" spans="2:8" ht="15">
      <c r="B33" s="20" t="s">
        <v>20</v>
      </c>
      <c r="C33" s="21">
        <v>22967</v>
      </c>
      <c r="D33" s="21">
        <v>1977</v>
      </c>
      <c r="E33" s="21">
        <v>1860</v>
      </c>
      <c r="F33" s="21">
        <v>9120</v>
      </c>
      <c r="G33" s="21">
        <v>9457</v>
      </c>
      <c r="H33" s="22">
        <v>553</v>
      </c>
    </row>
    <row r="34" spans="2:8" ht="15">
      <c r="B34" s="20" t="s">
        <v>21</v>
      </c>
      <c r="C34" s="24">
        <f>+D34+E34+F34+G34+H34</f>
        <v>615966</v>
      </c>
      <c r="D34" s="24">
        <v>115914</v>
      </c>
      <c r="E34" s="24">
        <v>111064</v>
      </c>
      <c r="F34" s="24">
        <v>166990</v>
      </c>
      <c r="G34" s="24">
        <v>215728</v>
      </c>
      <c r="H34" s="24">
        <v>6270</v>
      </c>
    </row>
    <row r="35" spans="2:15" ht="15">
      <c r="B35" s="19" t="s">
        <v>18</v>
      </c>
      <c r="C35" s="24">
        <f aca="true" t="shared" si="4" ref="C35:H35">+C32+C33+C34</f>
        <v>804379</v>
      </c>
      <c r="D35" s="24">
        <f t="shared" si="4"/>
        <v>148605</v>
      </c>
      <c r="E35" s="24">
        <f t="shared" si="4"/>
        <v>120207</v>
      </c>
      <c r="F35" s="24">
        <f t="shared" si="4"/>
        <v>227325</v>
      </c>
      <c r="G35" s="24">
        <f t="shared" si="4"/>
        <v>299162</v>
      </c>
      <c r="H35" s="24">
        <f t="shared" si="4"/>
        <v>9080</v>
      </c>
      <c r="J35" s="33"/>
      <c r="K35" s="33"/>
      <c r="L35" s="33"/>
      <c r="M35" s="33"/>
      <c r="N35" s="33"/>
      <c r="O35" s="33"/>
    </row>
    <row r="36" spans="2:15" ht="15.75">
      <c r="B36" s="139" t="s">
        <v>11</v>
      </c>
      <c r="C36" s="26"/>
      <c r="D36" s="26"/>
      <c r="E36" s="26"/>
      <c r="F36" s="26"/>
      <c r="G36" s="26"/>
      <c r="H36" s="26"/>
      <c r="J36" s="34"/>
      <c r="K36" s="34"/>
      <c r="L36" s="34"/>
      <c r="M36" s="34"/>
      <c r="N36" s="34"/>
      <c r="O36" s="34"/>
    </row>
    <row r="37" spans="2:15" ht="15">
      <c r="B37" s="20" t="s">
        <v>19</v>
      </c>
      <c r="C37" s="21">
        <v>202090</v>
      </c>
      <c r="D37" s="21">
        <v>30924</v>
      </c>
      <c r="E37" s="21">
        <v>14011</v>
      </c>
      <c r="F37" s="21">
        <v>58945</v>
      </c>
      <c r="G37" s="21">
        <v>94670</v>
      </c>
      <c r="H37" s="21">
        <v>3540</v>
      </c>
      <c r="J37" s="5"/>
      <c r="K37" s="5"/>
      <c r="L37" s="5"/>
      <c r="M37" s="5"/>
      <c r="N37" s="5"/>
      <c r="O37" s="5"/>
    </row>
    <row r="38" spans="2:15" ht="15">
      <c r="B38" s="20" t="s">
        <v>20</v>
      </c>
      <c r="C38" s="21">
        <v>19330</v>
      </c>
      <c r="D38" s="21">
        <v>3529</v>
      </c>
      <c r="E38" s="21">
        <v>1557</v>
      </c>
      <c r="F38" s="21">
        <v>4476</v>
      </c>
      <c r="G38" s="21">
        <v>9588</v>
      </c>
      <c r="H38" s="22">
        <v>180</v>
      </c>
      <c r="J38" s="35"/>
      <c r="K38" s="35"/>
      <c r="L38" s="35"/>
      <c r="M38" s="35"/>
      <c r="N38" s="35"/>
      <c r="O38" s="35"/>
    </row>
    <row r="39" spans="2:15" ht="15">
      <c r="B39" s="20" t="s">
        <v>21</v>
      </c>
      <c r="C39" s="24">
        <f>+D39+E39+F39+G39+H39</f>
        <v>649421</v>
      </c>
      <c r="D39" s="24">
        <v>134561</v>
      </c>
      <c r="E39" s="24">
        <v>114945</v>
      </c>
      <c r="F39" s="24">
        <v>160966</v>
      </c>
      <c r="G39" s="24">
        <v>232629</v>
      </c>
      <c r="H39" s="24">
        <v>6320</v>
      </c>
      <c r="J39" s="5"/>
      <c r="K39" s="5"/>
      <c r="L39" s="5"/>
      <c r="M39" s="5"/>
      <c r="N39" s="5"/>
      <c r="O39" s="5"/>
    </row>
    <row r="40" spans="2:15" ht="15">
      <c r="B40" s="19" t="s">
        <v>18</v>
      </c>
      <c r="C40" s="24">
        <f aca="true" t="shared" si="5" ref="C40:H40">+C37+C38+C39</f>
        <v>870841</v>
      </c>
      <c r="D40" s="24">
        <f t="shared" si="5"/>
        <v>169014</v>
      </c>
      <c r="E40" s="24">
        <f t="shared" si="5"/>
        <v>130513</v>
      </c>
      <c r="F40" s="24">
        <f t="shared" si="5"/>
        <v>224387</v>
      </c>
      <c r="G40" s="24">
        <f t="shared" si="5"/>
        <v>336887</v>
      </c>
      <c r="H40" s="24">
        <f t="shared" si="5"/>
        <v>10040</v>
      </c>
      <c r="J40" s="35"/>
      <c r="K40" s="35"/>
      <c r="L40" s="35"/>
      <c r="M40" s="35"/>
      <c r="N40" s="35"/>
      <c r="O40" s="35"/>
    </row>
    <row r="41" spans="2:15" ht="15.75">
      <c r="B41" s="139" t="s">
        <v>12</v>
      </c>
      <c r="C41" s="26"/>
      <c r="D41" s="26"/>
      <c r="E41" s="26"/>
      <c r="F41" s="26"/>
      <c r="G41" s="26"/>
      <c r="H41" s="26"/>
      <c r="J41" s="5"/>
      <c r="K41" s="5"/>
      <c r="L41" s="5"/>
      <c r="M41" s="5"/>
      <c r="N41" s="5"/>
      <c r="O41" s="6"/>
    </row>
    <row r="42" spans="2:15" ht="15">
      <c r="B42" s="20" t="s">
        <v>19</v>
      </c>
      <c r="C42" s="21">
        <v>295702</v>
      </c>
      <c r="D42" s="21">
        <v>71256</v>
      </c>
      <c r="E42" s="21">
        <v>29041</v>
      </c>
      <c r="F42" s="21">
        <v>69918</v>
      </c>
      <c r="G42" s="21">
        <v>117298</v>
      </c>
      <c r="H42" s="21">
        <v>8189</v>
      </c>
      <c r="J42" s="35"/>
      <c r="K42" s="35"/>
      <c r="L42" s="35"/>
      <c r="M42" s="35"/>
      <c r="N42" s="35"/>
      <c r="O42" s="35"/>
    </row>
    <row r="43" spans="2:8" ht="15">
      <c r="B43" s="20" t="s">
        <v>20</v>
      </c>
      <c r="C43" s="21">
        <v>26290</v>
      </c>
      <c r="D43" s="21">
        <v>3613</v>
      </c>
      <c r="E43" s="21">
        <v>2171</v>
      </c>
      <c r="F43" s="21">
        <v>5971</v>
      </c>
      <c r="G43" s="21">
        <v>14295</v>
      </c>
      <c r="H43" s="22">
        <v>240</v>
      </c>
    </row>
    <row r="44" spans="2:8" ht="15">
      <c r="B44" s="20" t="s">
        <v>21</v>
      </c>
      <c r="C44" s="24">
        <f>+D44+E44+F44+G44+H44</f>
        <v>779778</v>
      </c>
      <c r="D44" s="24">
        <v>148003</v>
      </c>
      <c r="E44" s="24">
        <v>140918</v>
      </c>
      <c r="F44" s="24">
        <v>218847</v>
      </c>
      <c r="G44" s="24">
        <v>265395</v>
      </c>
      <c r="H44" s="24">
        <v>6615</v>
      </c>
    </row>
    <row r="45" spans="2:8" ht="15">
      <c r="B45" s="19" t="s">
        <v>18</v>
      </c>
      <c r="C45" s="24">
        <f aca="true" t="shared" si="6" ref="C45:H45">+C42+C43+C44</f>
        <v>1101770</v>
      </c>
      <c r="D45" s="24">
        <f t="shared" si="6"/>
        <v>222872</v>
      </c>
      <c r="E45" s="24">
        <f t="shared" si="6"/>
        <v>172130</v>
      </c>
      <c r="F45" s="24">
        <f t="shared" si="6"/>
        <v>294736</v>
      </c>
      <c r="G45" s="24">
        <f t="shared" si="6"/>
        <v>396988</v>
      </c>
      <c r="H45" s="24">
        <f t="shared" si="6"/>
        <v>15044</v>
      </c>
    </row>
    <row r="46" spans="2:9" ht="15.75">
      <c r="B46" s="139" t="s">
        <v>13</v>
      </c>
      <c r="C46" s="26"/>
      <c r="D46" s="26"/>
      <c r="E46" s="26"/>
      <c r="F46" s="26"/>
      <c r="G46" s="26"/>
      <c r="H46" s="26"/>
      <c r="I46" s="36"/>
    </row>
    <row r="47" spans="2:9" ht="15">
      <c r="B47" s="20" t="s">
        <v>19</v>
      </c>
      <c r="C47" s="21">
        <v>358552</v>
      </c>
      <c r="D47" s="21">
        <v>95530</v>
      </c>
      <c r="E47" s="21">
        <v>39488</v>
      </c>
      <c r="F47" s="21">
        <v>62896</v>
      </c>
      <c r="G47" s="21">
        <v>149063</v>
      </c>
      <c r="H47" s="21">
        <v>11575</v>
      </c>
      <c r="I47" s="37"/>
    </row>
    <row r="48" spans="2:9" ht="15">
      <c r="B48" s="20" t="s">
        <v>20</v>
      </c>
      <c r="C48" s="21">
        <v>28692</v>
      </c>
      <c r="D48" s="21">
        <v>3179</v>
      </c>
      <c r="E48" s="21">
        <v>1531</v>
      </c>
      <c r="F48" s="21">
        <v>9779</v>
      </c>
      <c r="G48" s="21">
        <v>13850</v>
      </c>
      <c r="H48" s="22">
        <v>353</v>
      </c>
      <c r="I48" s="193"/>
    </row>
    <row r="49" spans="2:16" ht="15">
      <c r="B49" s="20" t="s">
        <v>21</v>
      </c>
      <c r="C49" s="24">
        <f>+D49+E49+F49+G49+H49</f>
        <v>751596</v>
      </c>
      <c r="D49" s="24">
        <v>146418</v>
      </c>
      <c r="E49" s="24">
        <v>136596</v>
      </c>
      <c r="F49" s="24">
        <v>195933</v>
      </c>
      <c r="G49" s="24">
        <v>265041</v>
      </c>
      <c r="H49" s="24">
        <v>7608</v>
      </c>
      <c r="I49" s="193"/>
      <c r="J49" s="36"/>
      <c r="K49" s="33"/>
      <c r="L49" s="33"/>
      <c r="M49" s="33"/>
      <c r="N49" s="33"/>
      <c r="O49" s="33"/>
      <c r="P49" s="33"/>
    </row>
    <row r="50" spans="2:16" ht="15">
      <c r="B50" s="19" t="s">
        <v>18</v>
      </c>
      <c r="C50" s="24">
        <f aca="true" t="shared" si="7" ref="C50:H50">+C47+C48+C49</f>
        <v>1138840</v>
      </c>
      <c r="D50" s="24">
        <f t="shared" si="7"/>
        <v>245127</v>
      </c>
      <c r="E50" s="24">
        <f t="shared" si="7"/>
        <v>177615</v>
      </c>
      <c r="F50" s="24">
        <f t="shared" si="7"/>
        <v>268608</v>
      </c>
      <c r="G50" s="24">
        <f t="shared" si="7"/>
        <v>427954</v>
      </c>
      <c r="H50" s="24">
        <f t="shared" si="7"/>
        <v>19536</v>
      </c>
      <c r="I50" s="192"/>
      <c r="J50" s="37"/>
      <c r="K50" s="34"/>
      <c r="L50" s="34"/>
      <c r="M50" s="34"/>
      <c r="N50" s="34"/>
      <c r="O50" s="34"/>
      <c r="P50" s="34"/>
    </row>
    <row r="51" spans="2:16" ht="15.75">
      <c r="B51" s="139" t="s">
        <v>14</v>
      </c>
      <c r="C51" s="26"/>
      <c r="D51" s="26"/>
      <c r="E51" s="26"/>
      <c r="F51" s="26"/>
      <c r="G51" s="26"/>
      <c r="H51" s="26"/>
      <c r="I51" s="192"/>
      <c r="J51" s="192"/>
      <c r="K51" s="5"/>
      <c r="L51" s="5"/>
      <c r="M51" s="5"/>
      <c r="N51" s="5"/>
      <c r="O51" s="5"/>
      <c r="P51" s="6"/>
    </row>
    <row r="52" spans="2:16" ht="15">
      <c r="B52" s="20" t="s">
        <v>19</v>
      </c>
      <c r="C52" s="21">
        <v>241566</v>
      </c>
      <c r="D52" s="21">
        <v>58913</v>
      </c>
      <c r="E52" s="21">
        <v>19893</v>
      </c>
      <c r="F52" s="21">
        <v>56443</v>
      </c>
      <c r="G52" s="21">
        <v>100223</v>
      </c>
      <c r="H52" s="21">
        <v>6094</v>
      </c>
      <c r="I52" s="193"/>
      <c r="J52" s="192"/>
      <c r="K52" s="35"/>
      <c r="L52" s="35"/>
      <c r="M52" s="35"/>
      <c r="N52" s="35"/>
      <c r="O52" s="35"/>
      <c r="P52" s="35"/>
    </row>
    <row r="53" spans="2:16" ht="15">
      <c r="B53" s="20" t="s">
        <v>20</v>
      </c>
      <c r="C53" s="21">
        <v>28980</v>
      </c>
      <c r="D53" s="21">
        <v>2778</v>
      </c>
      <c r="E53" s="21">
        <v>3506</v>
      </c>
      <c r="F53" s="21">
        <v>12712</v>
      </c>
      <c r="G53" s="21">
        <v>9673</v>
      </c>
      <c r="H53" s="22">
        <v>311</v>
      </c>
      <c r="I53" s="193"/>
      <c r="J53" s="192"/>
      <c r="K53" s="5"/>
      <c r="L53" s="5"/>
      <c r="M53" s="5"/>
      <c r="N53" s="5"/>
      <c r="O53" s="5"/>
      <c r="P53" s="5"/>
    </row>
    <row r="54" spans="2:16" ht="15">
      <c r="B54" s="20" t="s">
        <v>21</v>
      </c>
      <c r="C54" s="24">
        <f>+D54+E54+F54+G54+H54</f>
        <v>702609</v>
      </c>
      <c r="D54" s="24">
        <v>128995</v>
      </c>
      <c r="E54" s="24">
        <v>121466</v>
      </c>
      <c r="F54" s="24">
        <v>184377</v>
      </c>
      <c r="G54" s="24">
        <v>262819</v>
      </c>
      <c r="H54" s="24">
        <v>4952</v>
      </c>
      <c r="J54" s="192"/>
      <c r="K54" s="35"/>
      <c r="L54" s="35"/>
      <c r="M54" s="35"/>
      <c r="N54" s="35"/>
      <c r="O54" s="35"/>
      <c r="P54" s="35"/>
    </row>
    <row r="55" spans="2:16" ht="15">
      <c r="B55" s="19" t="s">
        <v>18</v>
      </c>
      <c r="C55" s="24">
        <f aca="true" t="shared" si="8" ref="C55:H55">+C52+C53+C54</f>
        <v>973155</v>
      </c>
      <c r="D55" s="24">
        <f t="shared" si="8"/>
        <v>190686</v>
      </c>
      <c r="E55" s="24">
        <f t="shared" si="8"/>
        <v>144865</v>
      </c>
      <c r="F55" s="24">
        <f t="shared" si="8"/>
        <v>253532</v>
      </c>
      <c r="G55" s="24">
        <f t="shared" si="8"/>
        <v>372715</v>
      </c>
      <c r="H55" s="24">
        <f t="shared" si="8"/>
        <v>11357</v>
      </c>
      <c r="J55" s="192"/>
      <c r="K55" s="5"/>
      <c r="L55" s="6"/>
      <c r="M55" s="5"/>
      <c r="N55" s="5"/>
      <c r="O55" s="5"/>
      <c r="P55" s="6"/>
    </row>
    <row r="56" spans="2:16" ht="15.75">
      <c r="B56" s="139" t="s">
        <v>15</v>
      </c>
      <c r="C56" s="26"/>
      <c r="D56" s="26"/>
      <c r="E56" s="26"/>
      <c r="F56" s="26"/>
      <c r="G56" s="26"/>
      <c r="H56" s="26"/>
      <c r="J56" s="192"/>
      <c r="K56" s="35"/>
      <c r="L56" s="35"/>
      <c r="M56" s="35"/>
      <c r="N56" s="35"/>
      <c r="O56" s="35"/>
      <c r="P56" s="35"/>
    </row>
    <row r="57" spans="2:8" ht="15">
      <c r="B57" s="20" t="s">
        <v>19</v>
      </c>
      <c r="C57" s="21">
        <v>207307</v>
      </c>
      <c r="D57" s="21">
        <v>42551</v>
      </c>
      <c r="E57" s="21">
        <v>11435</v>
      </c>
      <c r="F57" s="21">
        <v>53317</v>
      </c>
      <c r="G57" s="21">
        <v>95746</v>
      </c>
      <c r="H57" s="21">
        <v>4258</v>
      </c>
    </row>
    <row r="58" spans="2:8" ht="15">
      <c r="B58" s="20" t="s">
        <v>20</v>
      </c>
      <c r="C58" s="21">
        <v>24655</v>
      </c>
      <c r="D58" s="21">
        <v>1835</v>
      </c>
      <c r="E58" s="21">
        <v>4244</v>
      </c>
      <c r="F58" s="21">
        <v>10333</v>
      </c>
      <c r="G58" s="21">
        <v>8048</v>
      </c>
      <c r="H58" s="22">
        <v>195</v>
      </c>
    </row>
    <row r="59" spans="2:8" ht="15">
      <c r="B59" s="20" t="s">
        <v>21</v>
      </c>
      <c r="C59" s="24">
        <f>+D59+E59+F59+G59+H59</f>
        <v>869533</v>
      </c>
      <c r="D59" s="24">
        <v>155739</v>
      </c>
      <c r="E59" s="24">
        <v>129852</v>
      </c>
      <c r="F59" s="24">
        <v>249403</v>
      </c>
      <c r="G59" s="24">
        <v>327699</v>
      </c>
      <c r="H59" s="24">
        <v>6840</v>
      </c>
    </row>
    <row r="60" spans="2:8" ht="15">
      <c r="B60" s="19" t="s">
        <v>18</v>
      </c>
      <c r="C60" s="24">
        <f aca="true" t="shared" si="9" ref="C60:H60">+C57+C58+C59</f>
        <v>1101495</v>
      </c>
      <c r="D60" s="24">
        <f t="shared" si="9"/>
        <v>200125</v>
      </c>
      <c r="E60" s="24">
        <f t="shared" si="9"/>
        <v>145531</v>
      </c>
      <c r="F60" s="24">
        <f t="shared" si="9"/>
        <v>313053</v>
      </c>
      <c r="G60" s="24">
        <f t="shared" si="9"/>
        <v>431493</v>
      </c>
      <c r="H60" s="24">
        <f t="shared" si="9"/>
        <v>11293</v>
      </c>
    </row>
    <row r="61" spans="2:14" ht="15.75">
      <c r="B61" s="139" t="s">
        <v>16</v>
      </c>
      <c r="C61" s="26"/>
      <c r="D61" s="26"/>
      <c r="E61" s="26"/>
      <c r="F61" s="26"/>
      <c r="G61" s="26"/>
      <c r="H61" s="26"/>
      <c r="J61" s="36"/>
      <c r="K61" s="33"/>
      <c r="L61" s="33"/>
      <c r="M61" s="33"/>
      <c r="N61" s="33"/>
    </row>
    <row r="62" spans="2:14" ht="15">
      <c r="B62" s="20" t="s">
        <v>19</v>
      </c>
      <c r="C62" s="21">
        <v>157526</v>
      </c>
      <c r="D62" s="21">
        <v>31575</v>
      </c>
      <c r="E62" s="21">
        <v>10429</v>
      </c>
      <c r="F62" s="21">
        <v>41194</v>
      </c>
      <c r="G62" s="21">
        <v>71981</v>
      </c>
      <c r="H62" s="21">
        <v>2347</v>
      </c>
      <c r="J62" s="37"/>
      <c r="K62" s="34"/>
      <c r="L62" s="34"/>
      <c r="M62" s="34"/>
      <c r="N62" s="34"/>
    </row>
    <row r="63" spans="2:14" ht="15">
      <c r="B63" s="20" t="s">
        <v>20</v>
      </c>
      <c r="C63" s="21">
        <v>10307</v>
      </c>
      <c r="D63" s="21">
        <v>951</v>
      </c>
      <c r="E63" s="21">
        <v>1323</v>
      </c>
      <c r="F63" s="21">
        <v>3773</v>
      </c>
      <c r="G63" s="21">
        <v>4139</v>
      </c>
      <c r="H63" s="22">
        <v>121</v>
      </c>
      <c r="J63" s="192"/>
      <c r="K63" s="5"/>
      <c r="L63" s="5"/>
      <c r="M63" s="5"/>
      <c r="N63" s="5"/>
    </row>
    <row r="64" spans="2:14" ht="18" customHeight="1">
      <c r="B64" s="20" t="s">
        <v>21</v>
      </c>
      <c r="C64" s="24">
        <f>+D64+E64+F64+G64+H64</f>
        <v>848142</v>
      </c>
      <c r="D64" s="24">
        <v>139601</v>
      </c>
      <c r="E64" s="24">
        <v>116956</v>
      </c>
      <c r="F64" s="24">
        <v>259922</v>
      </c>
      <c r="G64" s="24">
        <v>319282</v>
      </c>
      <c r="H64" s="24">
        <v>12381</v>
      </c>
      <c r="J64" s="192"/>
      <c r="K64" s="35"/>
      <c r="L64" s="35"/>
      <c r="M64" s="35"/>
      <c r="N64" s="35"/>
    </row>
    <row r="65" spans="2:14" ht="15">
      <c r="B65" s="19" t="s">
        <v>18</v>
      </c>
      <c r="C65" s="24">
        <f aca="true" t="shared" si="10" ref="C65:H65">+C62+C63+C64</f>
        <v>1015975</v>
      </c>
      <c r="D65" s="24">
        <f t="shared" si="10"/>
        <v>172127</v>
      </c>
      <c r="E65" s="24">
        <f t="shared" si="10"/>
        <v>128708</v>
      </c>
      <c r="F65" s="24">
        <f t="shared" si="10"/>
        <v>304889</v>
      </c>
      <c r="G65" s="24">
        <f t="shared" si="10"/>
        <v>395402</v>
      </c>
      <c r="H65" s="24">
        <f t="shared" si="10"/>
        <v>14849</v>
      </c>
      <c r="J65" s="192"/>
      <c r="K65" s="5"/>
      <c r="L65" s="5"/>
      <c r="M65" s="5"/>
      <c r="N65" s="5"/>
    </row>
    <row r="66" spans="2:14" ht="15.75">
      <c r="B66" s="139" t="s">
        <v>17</v>
      </c>
      <c r="C66" s="26"/>
      <c r="D66" s="26"/>
      <c r="E66" s="26"/>
      <c r="F66" s="26"/>
      <c r="G66" s="26"/>
      <c r="H66" s="26"/>
      <c r="J66" s="192"/>
      <c r="K66" s="35"/>
      <c r="L66" s="35"/>
      <c r="M66" s="35"/>
      <c r="N66" s="35"/>
    </row>
    <row r="67" spans="2:14" ht="15">
      <c r="B67" s="20" t="s">
        <v>19</v>
      </c>
      <c r="C67" s="21">
        <v>165038</v>
      </c>
      <c r="D67" s="21">
        <v>34200</v>
      </c>
      <c r="E67" s="21">
        <v>13063</v>
      </c>
      <c r="F67" s="21">
        <v>34198</v>
      </c>
      <c r="G67" s="21">
        <v>80205</v>
      </c>
      <c r="H67" s="21">
        <v>3372</v>
      </c>
      <c r="J67" s="192"/>
      <c r="K67" s="5"/>
      <c r="L67" s="6"/>
      <c r="M67" s="5"/>
      <c r="N67" s="5"/>
    </row>
    <row r="68" spans="2:14" ht="15">
      <c r="B68" s="20" t="s">
        <v>20</v>
      </c>
      <c r="C68" s="21">
        <v>20040</v>
      </c>
      <c r="D68" s="21">
        <v>1960</v>
      </c>
      <c r="E68" s="21">
        <v>1063</v>
      </c>
      <c r="F68" s="21">
        <v>8377</v>
      </c>
      <c r="G68" s="21">
        <v>8491</v>
      </c>
      <c r="H68" s="22">
        <v>149</v>
      </c>
      <c r="J68" s="192"/>
      <c r="K68" s="35"/>
      <c r="L68" s="35"/>
      <c r="M68" s="35"/>
      <c r="N68" s="35"/>
    </row>
    <row r="69" spans="2:8" ht="15">
      <c r="B69" s="20" t="s">
        <v>21</v>
      </c>
      <c r="C69" s="24">
        <f>+D69+E69+F69+G69+H69</f>
        <v>866222</v>
      </c>
      <c r="D69" s="24">
        <v>136452</v>
      </c>
      <c r="E69" s="24">
        <v>111136</v>
      </c>
      <c r="F69" s="24">
        <v>261996</v>
      </c>
      <c r="G69" s="24">
        <v>344257</v>
      </c>
      <c r="H69" s="24">
        <v>12381</v>
      </c>
    </row>
    <row r="70" spans="2:8" ht="15">
      <c r="B70" s="19" t="s">
        <v>18</v>
      </c>
      <c r="C70" s="24">
        <f aca="true" t="shared" si="11" ref="C70:H70">+C67+C68+C69</f>
        <v>1051300</v>
      </c>
      <c r="D70" s="24">
        <f t="shared" si="11"/>
        <v>172612</v>
      </c>
      <c r="E70" s="24">
        <f t="shared" si="11"/>
        <v>125262</v>
      </c>
      <c r="F70" s="24">
        <f t="shared" si="11"/>
        <v>304571</v>
      </c>
      <c r="G70" s="24">
        <f t="shared" si="11"/>
        <v>432953</v>
      </c>
      <c r="H70" s="24">
        <f t="shared" si="11"/>
        <v>15902</v>
      </c>
    </row>
    <row r="71" spans="2:8" ht="3" customHeight="1">
      <c r="B71" s="14"/>
      <c r="C71" s="14"/>
      <c r="D71" s="14"/>
      <c r="E71" s="14"/>
      <c r="F71" s="14"/>
      <c r="G71" s="14"/>
      <c r="H71" s="14"/>
    </row>
    <row r="72" spans="2:8" ht="15.75">
      <c r="B72" s="140" t="s">
        <v>22</v>
      </c>
      <c r="C72" s="141" t="s">
        <v>0</v>
      </c>
      <c r="D72" s="141" t="s">
        <v>1</v>
      </c>
      <c r="E72" s="141" t="s">
        <v>2</v>
      </c>
      <c r="F72" s="141" t="s">
        <v>3</v>
      </c>
      <c r="G72" s="141" t="s">
        <v>4</v>
      </c>
      <c r="H72" s="141" t="s">
        <v>5</v>
      </c>
    </row>
    <row r="73" spans="2:8" ht="15">
      <c r="B73" s="30" t="s">
        <v>19</v>
      </c>
      <c r="C73" s="31">
        <f aca="true" t="shared" si="12" ref="C73:H75">+C12+C17+C22+C27+C32+C37+C42+C47+C52+C57+C62+C67</f>
        <v>2358129</v>
      </c>
      <c r="D73" s="31">
        <f t="shared" si="12"/>
        <v>480548</v>
      </c>
      <c r="E73" s="31">
        <f t="shared" si="12"/>
        <v>172365</v>
      </c>
      <c r="F73" s="31">
        <f t="shared" si="12"/>
        <v>604155</v>
      </c>
      <c r="G73" s="31">
        <f t="shared" si="12"/>
        <v>1052291</v>
      </c>
      <c r="H73" s="31">
        <f t="shared" si="12"/>
        <v>48770</v>
      </c>
    </row>
    <row r="74" spans="2:8" ht="15">
      <c r="B74" s="30" t="s">
        <v>20</v>
      </c>
      <c r="C74" s="31">
        <f t="shared" si="12"/>
        <v>257321</v>
      </c>
      <c r="D74" s="31">
        <f t="shared" si="12"/>
        <v>29185</v>
      </c>
      <c r="E74" s="31">
        <f t="shared" si="12"/>
        <v>25099</v>
      </c>
      <c r="F74" s="31">
        <f t="shared" si="12"/>
        <v>79867</v>
      </c>
      <c r="G74" s="31">
        <f t="shared" si="12"/>
        <v>119608</v>
      </c>
      <c r="H74" s="31">
        <f t="shared" si="12"/>
        <v>3562</v>
      </c>
    </row>
    <row r="75" spans="2:8" ht="15">
      <c r="B75" s="30" t="s">
        <v>21</v>
      </c>
      <c r="C75" s="31">
        <f>+C14+C19+C24+C29+C34+C39+C44+C49+C54+C59+C64+C69</f>
        <v>9530059</v>
      </c>
      <c r="D75" s="31">
        <f>+D14+D19+D24+D29+D34+D39+D44+D49+D54+D59+D64+D69</f>
        <v>1682716</v>
      </c>
      <c r="E75" s="31">
        <f>+E14+E19+E24+E29+E34+E39+E44+E49+E54+E59+E64+E69</f>
        <v>1422630</v>
      </c>
      <c r="F75" s="31">
        <f>+F14+F19+F24+F29+F34+F39+F44+F49+F54+F59+F64+F69</f>
        <v>2753716</v>
      </c>
      <c r="G75" s="31">
        <f>+G14+G19+G24+G29+G34+G39+G44+G49+G54+G59+G64+G69</f>
        <v>3559669</v>
      </c>
      <c r="H75" s="31">
        <f t="shared" si="12"/>
        <v>111328</v>
      </c>
    </row>
    <row r="76" spans="2:8" ht="15">
      <c r="B76" s="32" t="s">
        <v>18</v>
      </c>
      <c r="C76" s="31">
        <f aca="true" t="shared" si="13" ref="C76:H76">+C73+C74+C75</f>
        <v>12145509</v>
      </c>
      <c r="D76" s="31">
        <f t="shared" si="13"/>
        <v>2192449</v>
      </c>
      <c r="E76" s="31">
        <f t="shared" si="13"/>
        <v>1620094</v>
      </c>
      <c r="F76" s="31">
        <f t="shared" si="13"/>
        <v>3437738</v>
      </c>
      <c r="G76" s="31">
        <f t="shared" si="13"/>
        <v>4731568</v>
      </c>
      <c r="H76" s="31">
        <f t="shared" si="13"/>
        <v>163660</v>
      </c>
    </row>
    <row r="77" spans="2:8" ht="3" customHeight="1">
      <c r="B77" s="14"/>
      <c r="C77" s="14"/>
      <c r="D77" s="14"/>
      <c r="E77" s="14"/>
      <c r="F77" s="14"/>
      <c r="G77" s="14"/>
      <c r="H77" s="14"/>
    </row>
    <row r="78" ht="12.75">
      <c r="F78" s="8"/>
    </row>
    <row r="79" ht="12.75">
      <c r="B79" s="39" t="s">
        <v>54</v>
      </c>
    </row>
  </sheetData>
  <sheetProtection/>
  <mergeCells count="9">
    <mergeCell ref="J67:J68"/>
    <mergeCell ref="J53:J54"/>
    <mergeCell ref="J55:J56"/>
    <mergeCell ref="I48:I49"/>
    <mergeCell ref="I50:I51"/>
    <mergeCell ref="I52:I53"/>
    <mergeCell ref="J51:J52"/>
    <mergeCell ref="J63:J64"/>
    <mergeCell ref="J65:J66"/>
  </mergeCells>
  <hyperlinks>
    <hyperlink ref="H8" location="Indice!A1" display="Indice "/>
  </hyperlinks>
  <printOptions/>
  <pageMargins left="0.75" right="0.78" top="1" bottom="1" header="0" footer="0"/>
  <pageSetup horizontalDpi="600" verticalDpi="600" orientation="portrait" paperSize="9" scale="6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9"/>
  <sheetViews>
    <sheetView view="pageBreakPreview" zoomScaleSheetLayoutView="100" workbookViewId="0" topLeftCell="A1">
      <selection activeCell="A2" sqref="A2"/>
    </sheetView>
  </sheetViews>
  <sheetFormatPr defaultColWidth="11.421875" defaultRowHeight="12.75"/>
  <cols>
    <col min="1" max="1" width="22.7109375" style="0" customWidth="1"/>
    <col min="2" max="2" width="12.28125" style="0" bestFit="1" customWidth="1"/>
    <col min="3" max="3" width="12.421875" style="0" bestFit="1" customWidth="1"/>
    <col min="4" max="4" width="17.421875" style="0" bestFit="1" customWidth="1"/>
    <col min="5" max="5" width="15.8515625" style="0" bestFit="1" customWidth="1"/>
    <col min="6" max="6" width="11.00390625" style="0" bestFit="1" customWidth="1"/>
    <col min="7" max="7" width="12.28125" style="0" customWidth="1"/>
  </cols>
  <sheetData>
    <row r="1" spans="1:7" ht="12.75">
      <c r="A1" s="118"/>
      <c r="B1" s="118"/>
      <c r="C1" s="118"/>
      <c r="D1" s="118"/>
      <c r="E1" s="118"/>
      <c r="F1" s="118"/>
      <c r="G1" s="118"/>
    </row>
    <row r="2" spans="1:7" ht="12.75">
      <c r="A2" s="16"/>
      <c r="B2" s="16"/>
      <c r="C2" s="16"/>
      <c r="D2" s="16"/>
      <c r="E2" s="16"/>
      <c r="F2" s="16"/>
      <c r="G2" s="16"/>
    </row>
    <row r="3" spans="1:7" ht="12.75">
      <c r="A3" s="16"/>
      <c r="B3" s="16"/>
      <c r="C3" s="16"/>
      <c r="D3" s="16"/>
      <c r="E3" s="16"/>
      <c r="F3" s="16"/>
      <c r="G3" s="16"/>
    </row>
    <row r="4" spans="1:7" ht="12.75">
      <c r="A4" s="16"/>
      <c r="B4" s="16"/>
      <c r="C4" s="16"/>
      <c r="D4" s="16"/>
      <c r="E4" s="16"/>
      <c r="F4" s="16"/>
      <c r="G4" s="16"/>
    </row>
    <row r="5" spans="1:7" ht="12.75">
      <c r="A5" s="16"/>
      <c r="B5" s="16"/>
      <c r="C5" s="16"/>
      <c r="D5" s="16"/>
      <c r="E5" s="16"/>
      <c r="F5" s="16"/>
      <c r="G5" s="16"/>
    </row>
    <row r="6" spans="1:7" ht="4.5" customHeight="1">
      <c r="A6" s="14"/>
      <c r="B6" s="14"/>
      <c r="C6" s="14"/>
      <c r="D6" s="14"/>
      <c r="E6" s="14"/>
      <c r="F6" s="14"/>
      <c r="G6" s="14"/>
    </row>
    <row r="7" spans="1:7" ht="19.5">
      <c r="A7" s="143" t="s">
        <v>46</v>
      </c>
      <c r="B7" s="15"/>
      <c r="C7" s="15"/>
      <c r="D7" s="15"/>
      <c r="E7" s="15"/>
      <c r="F7" s="15"/>
      <c r="G7" s="75" t="s">
        <v>23</v>
      </c>
    </row>
    <row r="8" spans="1:7" ht="20.25">
      <c r="A8" s="135" t="s">
        <v>62</v>
      </c>
      <c r="B8" s="9"/>
      <c r="C8" s="9"/>
      <c r="D8" s="9"/>
      <c r="E8" s="9"/>
      <c r="F8" s="9"/>
      <c r="G8" s="9"/>
    </row>
    <row r="9" spans="1:7" ht="12.75">
      <c r="A9" s="137"/>
      <c r="B9" s="137"/>
      <c r="C9" s="137"/>
      <c r="D9" s="137"/>
      <c r="E9" s="7"/>
      <c r="F9" s="137"/>
      <c r="G9" s="137"/>
    </row>
    <row r="10" spans="1:7" ht="15.75">
      <c r="A10" s="139" t="s">
        <v>6</v>
      </c>
      <c r="B10" s="138" t="s">
        <v>0</v>
      </c>
      <c r="C10" s="138" t="s">
        <v>1</v>
      </c>
      <c r="D10" s="138" t="s">
        <v>2</v>
      </c>
      <c r="E10" s="138" t="s">
        <v>3</v>
      </c>
      <c r="F10" s="138" t="s">
        <v>4</v>
      </c>
      <c r="G10" s="138" t="s">
        <v>5</v>
      </c>
    </row>
    <row r="11" spans="1:7" ht="15">
      <c r="A11" s="19" t="s">
        <v>18</v>
      </c>
      <c r="B11" s="24">
        <f>SUM(C11:G11)</f>
        <v>879985</v>
      </c>
      <c r="C11" s="24">
        <v>125444</v>
      </c>
      <c r="D11" s="24">
        <v>116142</v>
      </c>
      <c r="E11" s="24">
        <v>288242</v>
      </c>
      <c r="F11" s="24">
        <f>2101+337260</f>
        <v>339361</v>
      </c>
      <c r="G11" s="24">
        <v>10796</v>
      </c>
    </row>
    <row r="12" spans="1:7" ht="15.75">
      <c r="A12" s="139" t="s">
        <v>32</v>
      </c>
      <c r="B12" s="138"/>
      <c r="C12" s="138"/>
      <c r="D12" s="138"/>
      <c r="E12" s="138"/>
      <c r="F12" s="138"/>
      <c r="G12" s="138"/>
    </row>
    <row r="13" spans="1:7" ht="15">
      <c r="A13" s="19" t="s">
        <v>18</v>
      </c>
      <c r="B13" s="24">
        <f>+B11+'2013'!C14</f>
        <v>1766505</v>
      </c>
      <c r="C13" s="24">
        <f>+C11+'2013'!D14</f>
        <v>258638</v>
      </c>
      <c r="D13" s="24">
        <f>+D11+'2013'!E14</f>
        <v>237916</v>
      </c>
      <c r="E13" s="24">
        <f>+E11+'2013'!F14</f>
        <v>569589</v>
      </c>
      <c r="F13" s="24">
        <f>+F11+'2013'!G14</f>
        <v>678826</v>
      </c>
      <c r="G13" s="24">
        <f>+G11+'2013'!H14</f>
        <v>21536</v>
      </c>
    </row>
    <row r="14" spans="1:7" ht="15.75">
      <c r="A14" s="139" t="s">
        <v>33</v>
      </c>
      <c r="B14" s="138"/>
      <c r="C14" s="138"/>
      <c r="D14" s="138"/>
      <c r="E14" s="138"/>
      <c r="F14" s="138"/>
      <c r="G14" s="138"/>
    </row>
    <row r="15" spans="1:7" ht="15">
      <c r="A15" s="19" t="s">
        <v>18</v>
      </c>
      <c r="B15" s="24">
        <f>+B13+'2013'!C16</f>
        <v>2805841</v>
      </c>
      <c r="C15" s="24">
        <f>+C13+'2013'!D16</f>
        <v>426316</v>
      </c>
      <c r="D15" s="24">
        <f>+D13+'2013'!E16</f>
        <v>388046</v>
      </c>
      <c r="E15" s="24">
        <f>+E13+'2013'!F16</f>
        <v>882195</v>
      </c>
      <c r="F15" s="24">
        <f>+F13+'2013'!G16</f>
        <v>1075548</v>
      </c>
      <c r="G15" s="24">
        <f>+G13+'2013'!H16</f>
        <v>33736</v>
      </c>
    </row>
    <row r="16" spans="1:8" ht="15.75">
      <c r="A16" s="139" t="s">
        <v>34</v>
      </c>
      <c r="B16" s="138"/>
      <c r="C16" s="138"/>
      <c r="D16" s="138"/>
      <c r="E16" s="138"/>
      <c r="F16" s="138"/>
      <c r="G16" s="138"/>
      <c r="H16" s="130"/>
    </row>
    <row r="17" spans="1:7" ht="15">
      <c r="A17" s="19" t="s">
        <v>18</v>
      </c>
      <c r="B17" s="24">
        <v>3592655</v>
      </c>
      <c r="C17" s="24">
        <v>568613</v>
      </c>
      <c r="D17" s="24">
        <v>515559</v>
      </c>
      <c r="E17" s="24">
        <v>1074435</v>
      </c>
      <c r="F17" s="24">
        <v>1392389</v>
      </c>
      <c r="G17" s="24">
        <v>41659</v>
      </c>
    </row>
    <row r="18" spans="1:7" ht="15.75">
      <c r="A18" s="139" t="s">
        <v>35</v>
      </c>
      <c r="B18" s="138"/>
      <c r="C18" s="138"/>
      <c r="D18" s="138"/>
      <c r="E18" s="138"/>
      <c r="F18" s="138"/>
      <c r="G18" s="138"/>
    </row>
    <row r="19" spans="1:7" ht="15">
      <c r="A19" s="19" t="s">
        <v>18</v>
      </c>
      <c r="B19" s="24">
        <v>4276261</v>
      </c>
      <c r="C19" s="24">
        <v>705197</v>
      </c>
      <c r="D19" s="24">
        <v>631636</v>
      </c>
      <c r="E19" s="24">
        <v>1234468</v>
      </c>
      <c r="F19" s="24">
        <v>1657877</v>
      </c>
      <c r="G19" s="24">
        <v>47083</v>
      </c>
    </row>
    <row r="20" spans="1:7" ht="15.75">
      <c r="A20" s="139" t="s">
        <v>36</v>
      </c>
      <c r="B20" s="138"/>
      <c r="C20" s="138"/>
      <c r="D20" s="138"/>
      <c r="E20" s="138"/>
      <c r="F20" s="138"/>
      <c r="G20" s="138"/>
    </row>
    <row r="21" spans="1:7" ht="15">
      <c r="A21" s="19" t="s">
        <v>18</v>
      </c>
      <c r="B21" s="24">
        <v>4994367</v>
      </c>
      <c r="C21" s="24">
        <v>851490</v>
      </c>
      <c r="D21" s="24">
        <v>756836</v>
      </c>
      <c r="E21" s="24">
        <v>1407029</v>
      </c>
      <c r="F21" s="24">
        <v>1927232</v>
      </c>
      <c r="G21" s="24">
        <v>51780</v>
      </c>
    </row>
    <row r="22" spans="1:7" ht="15.75">
      <c r="A22" s="139" t="s">
        <v>37</v>
      </c>
      <c r="B22" s="138"/>
      <c r="C22" s="138"/>
      <c r="D22" s="138"/>
      <c r="E22" s="138"/>
      <c r="F22" s="138"/>
      <c r="G22" s="138"/>
    </row>
    <row r="23" spans="1:7" ht="15">
      <c r="A23" s="19" t="s">
        <v>18</v>
      </c>
      <c r="B23" s="24">
        <v>5834183</v>
      </c>
      <c r="C23" s="24">
        <v>1015769</v>
      </c>
      <c r="D23" s="24">
        <v>905314</v>
      </c>
      <c r="E23" s="24">
        <v>1619897</v>
      </c>
      <c r="F23" s="24">
        <v>2234017</v>
      </c>
      <c r="G23" s="24">
        <v>59186</v>
      </c>
    </row>
    <row r="24" spans="1:7" ht="15.75">
      <c r="A24" s="139" t="s">
        <v>38</v>
      </c>
      <c r="B24" s="138"/>
      <c r="C24" s="138"/>
      <c r="D24" s="138"/>
      <c r="E24" s="138"/>
      <c r="F24" s="138"/>
      <c r="G24" s="138"/>
    </row>
    <row r="25" spans="1:7" ht="15">
      <c r="A25" s="19" t="s">
        <v>18</v>
      </c>
      <c r="B25" s="24">
        <v>6674381</v>
      </c>
      <c r="C25" s="24">
        <v>1185425</v>
      </c>
      <c r="D25" s="24">
        <v>1057610</v>
      </c>
      <c r="E25" s="24">
        <v>1822746</v>
      </c>
      <c r="F25" s="24">
        <v>2542156</v>
      </c>
      <c r="G25" s="24">
        <v>66444</v>
      </c>
    </row>
    <row r="26" spans="1:7" ht="15.75">
      <c r="A26" s="139" t="s">
        <v>39</v>
      </c>
      <c r="B26" s="138"/>
      <c r="C26" s="138"/>
      <c r="D26" s="138"/>
      <c r="E26" s="138"/>
      <c r="F26" s="138"/>
      <c r="G26" s="138"/>
    </row>
    <row r="27" spans="1:7" ht="15">
      <c r="A27" s="19" t="s">
        <v>18</v>
      </c>
      <c r="B27" s="24">
        <v>7458856</v>
      </c>
      <c r="C27" s="24">
        <v>1338431</v>
      </c>
      <c r="D27" s="24">
        <v>1195007</v>
      </c>
      <c r="E27" s="24">
        <v>2026823</v>
      </c>
      <c r="F27" s="24">
        <v>2825380</v>
      </c>
      <c r="G27" s="24">
        <v>73215</v>
      </c>
    </row>
    <row r="28" spans="1:7" ht="15.75">
      <c r="A28" s="139" t="s">
        <v>40</v>
      </c>
      <c r="B28" s="138"/>
      <c r="C28" s="138"/>
      <c r="D28" s="138"/>
      <c r="E28" s="138"/>
      <c r="F28" s="138"/>
      <c r="G28" s="138"/>
    </row>
    <row r="29" spans="1:7" ht="15">
      <c r="A29" s="19" t="s">
        <v>18</v>
      </c>
      <c r="B29" s="24">
        <v>8454587</v>
      </c>
      <c r="C29" s="24">
        <v>1520983</v>
      </c>
      <c r="D29" s="24">
        <v>1354277</v>
      </c>
      <c r="E29" s="24">
        <v>2306110</v>
      </c>
      <c r="F29" s="24">
        <v>3191865</v>
      </c>
      <c r="G29" s="24">
        <v>81292</v>
      </c>
    </row>
    <row r="30" spans="1:7" ht="15.75">
      <c r="A30" s="139" t="s">
        <v>41</v>
      </c>
      <c r="B30" s="138"/>
      <c r="C30" s="138"/>
      <c r="D30" s="138"/>
      <c r="E30" s="138"/>
      <c r="F30" s="138"/>
      <c r="G30" s="138"/>
    </row>
    <row r="31" spans="1:7" ht="15">
      <c r="A31" s="19" t="s">
        <v>18</v>
      </c>
      <c r="B31" s="24">
        <f>SUM(C31:G31)</f>
        <v>9527416</v>
      </c>
      <c r="C31" s="24">
        <v>1692134</v>
      </c>
      <c r="D31" s="24">
        <v>1501173</v>
      </c>
      <c r="E31" s="24">
        <v>2654170</v>
      </c>
      <c r="F31" s="24">
        <v>3587109</v>
      </c>
      <c r="G31" s="24">
        <v>92830</v>
      </c>
    </row>
    <row r="32" spans="1:7" ht="15.75">
      <c r="A32" s="139" t="s">
        <v>42</v>
      </c>
      <c r="B32" s="138"/>
      <c r="C32" s="138"/>
      <c r="D32" s="138"/>
      <c r="E32" s="138"/>
      <c r="F32" s="138"/>
      <c r="G32" s="138"/>
    </row>
    <row r="33" spans="1:7" ht="15">
      <c r="A33" s="19" t="s">
        <v>18</v>
      </c>
      <c r="B33" s="24">
        <f>+B31+'2013'!C34</f>
        <v>10591260</v>
      </c>
      <c r="C33" s="24">
        <f>+C31+'2013'!D34</f>
        <v>1862303</v>
      </c>
      <c r="D33" s="24">
        <f>+D31+'2013'!E34</f>
        <v>1645102</v>
      </c>
      <c r="E33" s="24">
        <f>+E31+'2013'!F34</f>
        <v>2994608</v>
      </c>
      <c r="F33" s="24">
        <f>+F31+'2013'!G34</f>
        <v>3984294</v>
      </c>
      <c r="G33" s="24">
        <f>+G31+'2013'!H34</f>
        <v>104953</v>
      </c>
    </row>
    <row r="34" spans="1:7" ht="3" customHeight="1">
      <c r="A34" s="14"/>
      <c r="B34" s="14"/>
      <c r="C34" s="14"/>
      <c r="D34" s="14"/>
      <c r="E34" s="14"/>
      <c r="F34" s="14"/>
      <c r="G34" s="14"/>
    </row>
    <row r="35" spans="1:7" ht="12.75">
      <c r="A35" s="16"/>
      <c r="B35" s="16"/>
      <c r="C35" s="16"/>
      <c r="D35" s="16"/>
      <c r="E35" s="16"/>
      <c r="F35" s="16"/>
      <c r="G35" s="16"/>
    </row>
    <row r="36" spans="1:7" ht="12.75">
      <c r="A36" s="39" t="s">
        <v>54</v>
      </c>
      <c r="B36" s="16"/>
      <c r="C36" s="17"/>
      <c r="D36" s="17"/>
      <c r="E36" s="17"/>
      <c r="F36" s="17"/>
      <c r="G36" s="17"/>
    </row>
    <row r="37" spans="1:7" ht="12.75">
      <c r="A37" s="16"/>
      <c r="B37" s="17"/>
      <c r="C37" s="17"/>
      <c r="D37" s="17"/>
      <c r="E37" s="17"/>
      <c r="F37" s="17"/>
      <c r="G37" s="17"/>
    </row>
    <row r="38" spans="1:7" ht="12.75">
      <c r="A38" s="39"/>
      <c r="B38" s="17"/>
      <c r="C38" s="17"/>
      <c r="D38" s="17"/>
      <c r="E38" s="17"/>
      <c r="F38" s="17"/>
      <c r="G38" s="17"/>
    </row>
    <row r="39" spans="1:7" ht="12.75">
      <c r="A39" s="79"/>
      <c r="B39" s="131"/>
      <c r="C39" s="131"/>
      <c r="D39" s="131"/>
      <c r="E39" s="131"/>
      <c r="F39" s="131"/>
      <c r="G39" s="131"/>
    </row>
  </sheetData>
  <sheetProtection/>
  <hyperlinks>
    <hyperlink ref="G7" location="Indice!A1" display="Indice "/>
  </hyperlinks>
  <printOptions/>
  <pageMargins left="0.75" right="0.75" top="1" bottom="1" header="0.3" footer="0.3"/>
  <pageSetup horizontalDpi="600" verticalDpi="600" orientation="portrait" paperSize="9" scale="7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39"/>
  <sheetViews>
    <sheetView view="pageBreakPreview" zoomScaleSheetLayoutView="100" workbookViewId="0" topLeftCell="A1">
      <selection activeCell="G7" sqref="G7"/>
    </sheetView>
  </sheetViews>
  <sheetFormatPr defaultColWidth="11.421875" defaultRowHeight="12.75"/>
  <cols>
    <col min="1" max="1" width="22.7109375" style="0" customWidth="1"/>
    <col min="2" max="2" width="12.28125" style="0" bestFit="1" customWidth="1"/>
    <col min="3" max="3" width="12.421875" style="0" bestFit="1" customWidth="1"/>
    <col min="4" max="4" width="17.421875" style="0" bestFit="1" customWidth="1"/>
    <col min="5" max="5" width="15.8515625" style="0" bestFit="1" customWidth="1"/>
    <col min="6" max="6" width="11.00390625" style="0" bestFit="1" customWidth="1"/>
    <col min="7" max="7" width="12.28125" style="0" customWidth="1"/>
  </cols>
  <sheetData>
    <row r="1" spans="1:7" ht="12.75">
      <c r="A1" s="118"/>
      <c r="B1" s="118"/>
      <c r="C1" s="118"/>
      <c r="D1" s="118"/>
      <c r="E1" s="118"/>
      <c r="F1" s="118"/>
      <c r="G1" s="118"/>
    </row>
    <row r="2" spans="1:7" ht="12.75">
      <c r="A2" s="16"/>
      <c r="B2" s="16"/>
      <c r="C2" s="16"/>
      <c r="D2" s="16"/>
      <c r="E2" s="16"/>
      <c r="F2" s="16"/>
      <c r="G2" s="16"/>
    </row>
    <row r="3" spans="1:7" ht="12.75">
      <c r="A3" s="16"/>
      <c r="B3" s="16"/>
      <c r="C3" s="16"/>
      <c r="D3" s="16"/>
      <c r="E3" s="16"/>
      <c r="F3" s="16"/>
      <c r="G3" s="16"/>
    </row>
    <row r="4" spans="1:7" ht="12.75">
      <c r="A4" s="16"/>
      <c r="B4" s="16"/>
      <c r="C4" s="16"/>
      <c r="D4" s="16"/>
      <c r="E4" s="16"/>
      <c r="F4" s="16"/>
      <c r="G4" s="16"/>
    </row>
    <row r="5" spans="1:7" ht="12.75">
      <c r="A5" s="16"/>
      <c r="B5" s="16"/>
      <c r="C5" s="16"/>
      <c r="D5" s="16"/>
      <c r="E5" s="16"/>
      <c r="F5" s="16"/>
      <c r="G5" s="16"/>
    </row>
    <row r="6" spans="1:7" ht="4.5" customHeight="1">
      <c r="A6" s="14"/>
      <c r="B6" s="14"/>
      <c r="C6" s="14"/>
      <c r="D6" s="14"/>
      <c r="E6" s="14"/>
      <c r="F6" s="14"/>
      <c r="G6" s="14"/>
    </row>
    <row r="7" spans="1:7" ht="19.5">
      <c r="A7" s="143" t="s">
        <v>46</v>
      </c>
      <c r="B7" s="15"/>
      <c r="C7" s="15"/>
      <c r="D7" s="15"/>
      <c r="E7" s="15"/>
      <c r="F7" s="15"/>
      <c r="G7" s="75" t="s">
        <v>23</v>
      </c>
    </row>
    <row r="8" spans="1:7" ht="20.25">
      <c r="A8" s="135" t="s">
        <v>68</v>
      </c>
      <c r="B8" s="9"/>
      <c r="C8" s="9"/>
      <c r="D8" s="9"/>
      <c r="E8" s="9"/>
      <c r="F8" s="9"/>
      <c r="G8" s="9"/>
    </row>
    <row r="9" spans="1:7" ht="12.75">
      <c r="A9" s="137"/>
      <c r="B9" s="137"/>
      <c r="C9" s="137"/>
      <c r="D9" s="137"/>
      <c r="E9" s="7"/>
      <c r="F9" s="137"/>
      <c r="G9" s="137"/>
    </row>
    <row r="10" spans="1:7" ht="15.75">
      <c r="A10" s="139" t="s">
        <v>6</v>
      </c>
      <c r="B10" s="138" t="s">
        <v>0</v>
      </c>
      <c r="C10" s="138" t="s">
        <v>1</v>
      </c>
      <c r="D10" s="138" t="s">
        <v>2</v>
      </c>
      <c r="E10" s="138" t="s">
        <v>3</v>
      </c>
      <c r="F10" s="138" t="s">
        <v>4</v>
      </c>
      <c r="G10" s="138" t="s">
        <v>5</v>
      </c>
    </row>
    <row r="11" spans="1:7" ht="15">
      <c r="A11" s="19" t="s">
        <v>18</v>
      </c>
      <c r="B11" s="24">
        <f>SUM(C11:G11)</f>
        <v>1004200</v>
      </c>
      <c r="C11" s="24">
        <v>157313</v>
      </c>
      <c r="D11" s="24">
        <v>134907</v>
      </c>
      <c r="E11" s="24">
        <v>329711</v>
      </c>
      <c r="F11" s="24">
        <v>370116</v>
      </c>
      <c r="G11" s="24">
        <v>12153</v>
      </c>
    </row>
    <row r="12" spans="1:7" ht="15.75">
      <c r="A12" s="139" t="s">
        <v>32</v>
      </c>
      <c r="B12" s="138"/>
      <c r="C12" s="138"/>
      <c r="D12" s="138"/>
      <c r="E12" s="138"/>
      <c r="F12" s="138"/>
      <c r="G12" s="138"/>
    </row>
    <row r="13" spans="1:7" ht="15">
      <c r="A13" s="19" t="s">
        <v>18</v>
      </c>
      <c r="B13" s="24">
        <f>+B11+'2014'!C14</f>
        <v>1999721</v>
      </c>
      <c r="C13" s="24">
        <f>+C11+'2014'!D14</f>
        <v>321913</v>
      </c>
      <c r="D13" s="24">
        <f>+D11+'2014'!E14</f>
        <v>273687</v>
      </c>
      <c r="E13" s="24">
        <f>+E11+'2014'!F14</f>
        <v>643487</v>
      </c>
      <c r="F13" s="24">
        <f>+F11+'2014'!G14</f>
        <v>737295</v>
      </c>
      <c r="G13" s="24">
        <f>+G11+'2014'!H14</f>
        <v>23339</v>
      </c>
    </row>
    <row r="14" spans="1:7" ht="15.75">
      <c r="A14" s="139" t="s">
        <v>33</v>
      </c>
      <c r="B14" s="138"/>
      <c r="C14" s="138"/>
      <c r="D14" s="138"/>
      <c r="E14" s="138"/>
      <c r="F14" s="138"/>
      <c r="G14" s="138"/>
    </row>
    <row r="15" spans="1:7" ht="15">
      <c r="A15" s="19" t="s">
        <v>18</v>
      </c>
      <c r="B15" s="24">
        <f>+B13+'2014'!C16</f>
        <v>3127821</v>
      </c>
      <c r="C15" s="24">
        <f>+C13+'2014'!D16</f>
        <v>513485</v>
      </c>
      <c r="D15" s="24">
        <f>+D13+'2014'!E16</f>
        <v>440671</v>
      </c>
      <c r="E15" s="24">
        <f>+E13+'2014'!F16</f>
        <v>995139</v>
      </c>
      <c r="F15" s="24">
        <f>+F13+'2014'!G16</f>
        <v>1143313</v>
      </c>
      <c r="G15" s="24">
        <f>+G13+'2014'!H16</f>
        <v>35213</v>
      </c>
    </row>
    <row r="16" spans="1:8" ht="15.75">
      <c r="A16" s="139" t="s">
        <v>34</v>
      </c>
      <c r="B16" s="138"/>
      <c r="C16" s="138"/>
      <c r="D16" s="138"/>
      <c r="E16" s="138"/>
      <c r="F16" s="138"/>
      <c r="G16" s="138"/>
      <c r="H16" s="130"/>
    </row>
    <row r="17" spans="1:7" ht="15">
      <c r="A17" s="19" t="s">
        <v>18</v>
      </c>
      <c r="B17" s="24">
        <f>+B15+'2014'!C18</f>
        <v>4095183</v>
      </c>
      <c r="C17" s="24">
        <f>+C15+'2014'!D18</f>
        <v>691226</v>
      </c>
      <c r="D17" s="24">
        <f>+D15+'2014'!E18</f>
        <v>598481</v>
      </c>
      <c r="E17" s="24">
        <f>+E15+'2014'!F18</f>
        <v>1259036</v>
      </c>
      <c r="F17" s="24">
        <f>+F15+'2014'!G18</f>
        <v>1501340</v>
      </c>
      <c r="G17" s="24">
        <f>+G15+'2014'!H18</f>
        <v>45100</v>
      </c>
    </row>
    <row r="18" spans="1:7" ht="15.75">
      <c r="A18" s="139" t="s">
        <v>35</v>
      </c>
      <c r="B18" s="138"/>
      <c r="C18" s="138"/>
      <c r="D18" s="138"/>
      <c r="E18" s="138"/>
      <c r="F18" s="138"/>
      <c r="G18" s="138"/>
    </row>
    <row r="19" spans="1:7" ht="15">
      <c r="A19" s="19" t="s">
        <v>18</v>
      </c>
      <c r="B19" s="24">
        <f>+B17+'2014'!C20</f>
        <v>4860266</v>
      </c>
      <c r="C19" s="24">
        <f>+C17+'2014'!D20</f>
        <v>846116</v>
      </c>
      <c r="D19" s="24">
        <f>+D17+'2014'!E20</f>
        <v>740285</v>
      </c>
      <c r="E19" s="24">
        <f>+E17+'2014'!F20</f>
        <v>1433278</v>
      </c>
      <c r="F19" s="24">
        <f>+F17+'2014'!G20</f>
        <v>1790866</v>
      </c>
      <c r="G19" s="24">
        <f>+G17+'2014'!H20</f>
        <v>49721</v>
      </c>
    </row>
    <row r="20" spans="1:7" ht="15.75">
      <c r="A20" s="139" t="s">
        <v>36</v>
      </c>
      <c r="B20" s="138"/>
      <c r="C20" s="138"/>
      <c r="D20" s="138"/>
      <c r="E20" s="138"/>
      <c r="F20" s="138"/>
      <c r="G20" s="138"/>
    </row>
    <row r="21" spans="1:7" ht="15">
      <c r="A21" s="19" t="s">
        <v>18</v>
      </c>
      <c r="B21" s="24">
        <f>+B19+'2014'!C22</f>
        <v>5645821</v>
      </c>
      <c r="C21" s="24">
        <f>+C19+'2014'!D22</f>
        <v>1011280</v>
      </c>
      <c r="D21" s="24">
        <f>+D19+'2014'!E22</f>
        <v>885283</v>
      </c>
      <c r="E21" s="24">
        <f>+E19+'2014'!F22</f>
        <v>1616632</v>
      </c>
      <c r="F21" s="24">
        <f>+F19+'2014'!G22</f>
        <v>2078621</v>
      </c>
      <c r="G21" s="24">
        <f>+G19+'2014'!H22</f>
        <v>54005</v>
      </c>
    </row>
    <row r="22" spans="1:7" ht="15.75">
      <c r="A22" s="139" t="s">
        <v>37</v>
      </c>
      <c r="B22" s="138"/>
      <c r="C22" s="138"/>
      <c r="D22" s="138"/>
      <c r="E22" s="138"/>
      <c r="F22" s="138"/>
      <c r="G22" s="138"/>
    </row>
    <row r="23" spans="1:7" ht="15">
      <c r="A23" s="19" t="s">
        <v>18</v>
      </c>
      <c r="B23" s="24">
        <f>+B21+'2014'!C24</f>
        <v>6571068</v>
      </c>
      <c r="C23" s="24">
        <f>+C21+'2014'!D24</f>
        <v>1204957</v>
      </c>
      <c r="D23" s="24">
        <f>+D21+'2014'!E24</f>
        <v>1058262</v>
      </c>
      <c r="E23" s="24">
        <f>+E21+'2014'!F24</f>
        <v>1834891</v>
      </c>
      <c r="F23" s="24">
        <f>+F21+'2014'!G24</f>
        <v>2412956</v>
      </c>
      <c r="G23" s="24">
        <f>+G21+'2014'!H24</f>
        <v>60002</v>
      </c>
    </row>
    <row r="24" spans="1:7" ht="15.75">
      <c r="A24" s="139" t="s">
        <v>38</v>
      </c>
      <c r="B24" s="138"/>
      <c r="C24" s="138"/>
      <c r="D24" s="138"/>
      <c r="E24" s="138"/>
      <c r="F24" s="138"/>
      <c r="G24" s="138"/>
    </row>
    <row r="25" spans="1:7" ht="15">
      <c r="A25" s="19" t="s">
        <v>18</v>
      </c>
      <c r="B25" s="24">
        <f>+B23+'2014'!C26</f>
        <v>7517995</v>
      </c>
      <c r="C25" s="24">
        <f>+C23+'2014'!D26</f>
        <v>1395885</v>
      </c>
      <c r="D25" s="24">
        <f>+D23+'2014'!E26</f>
        <v>1237018</v>
      </c>
      <c r="E25" s="24">
        <f>+E23+'2014'!F26</f>
        <v>2057617</v>
      </c>
      <c r="F25" s="24">
        <f>+F23+'2014'!G26</f>
        <v>2760757</v>
      </c>
      <c r="G25" s="24">
        <f>+G23+'2014'!H26</f>
        <v>66718</v>
      </c>
    </row>
    <row r="26" spans="1:7" ht="15.75">
      <c r="A26" s="139" t="s">
        <v>39</v>
      </c>
      <c r="B26" s="138"/>
      <c r="C26" s="138"/>
      <c r="D26" s="138"/>
      <c r="E26" s="138"/>
      <c r="F26" s="138"/>
      <c r="G26" s="138"/>
    </row>
    <row r="27" spans="1:7" ht="15">
      <c r="A27" s="19" t="s">
        <v>18</v>
      </c>
      <c r="B27" s="24">
        <f>+B25+'2014'!C28</f>
        <v>8361577</v>
      </c>
      <c r="C27" s="24">
        <f>+C25+'2014'!D28</f>
        <v>1563194</v>
      </c>
      <c r="D27" s="24">
        <f>+D25+'2014'!E28</f>
        <v>1394171</v>
      </c>
      <c r="E27" s="24">
        <f>+E25+'2014'!F28</f>
        <v>2255734</v>
      </c>
      <c r="F27" s="24">
        <f>+F25+'2014'!G28</f>
        <v>3075856</v>
      </c>
      <c r="G27" s="24">
        <f>+G25+'2014'!H28</f>
        <v>72622</v>
      </c>
    </row>
    <row r="28" spans="1:7" ht="15.75">
      <c r="A28" s="139" t="s">
        <v>40</v>
      </c>
      <c r="B28" s="138"/>
      <c r="C28" s="138"/>
      <c r="D28" s="138"/>
      <c r="E28" s="138"/>
      <c r="F28" s="138"/>
      <c r="G28" s="138"/>
    </row>
    <row r="29" spans="1:7" ht="15">
      <c r="A29" s="19" t="s">
        <v>18</v>
      </c>
      <c r="B29" s="24">
        <f>+B27+'2014'!C30</f>
        <v>9411889</v>
      </c>
      <c r="C29" s="24">
        <f>+C27+'2014'!D30</f>
        <v>1758822</v>
      </c>
      <c r="D29" s="24">
        <f>+D27+'2014'!E30</f>
        <v>1566277</v>
      </c>
      <c r="E29" s="24">
        <f>+E27+'2014'!F30</f>
        <v>2535385</v>
      </c>
      <c r="F29" s="24">
        <f>+F27+'2014'!G30</f>
        <v>3470547</v>
      </c>
      <c r="G29" s="24">
        <f>+G27+'2014'!H30</f>
        <v>80858</v>
      </c>
    </row>
    <row r="30" spans="1:7" ht="15.75">
      <c r="A30" s="139" t="s">
        <v>41</v>
      </c>
      <c r="B30" s="138"/>
      <c r="C30" s="138"/>
      <c r="D30" s="138"/>
      <c r="E30" s="138"/>
      <c r="F30" s="138"/>
      <c r="G30" s="138"/>
    </row>
    <row r="31" spans="1:7" ht="15">
      <c r="A31" s="19" t="s">
        <v>18</v>
      </c>
      <c r="B31" s="24">
        <f>B29+'2014'!C32</f>
        <v>10459073</v>
      </c>
      <c r="C31" s="24">
        <f>C29+'2014'!D32</f>
        <v>1926154</v>
      </c>
      <c r="D31" s="24">
        <f>D29+'2014'!E32</f>
        <v>1718939</v>
      </c>
      <c r="E31" s="24">
        <f>E29+'2014'!F32</f>
        <v>2871124</v>
      </c>
      <c r="F31" s="24">
        <f>F29+'2014'!G32</f>
        <v>3850015</v>
      </c>
      <c r="G31" s="24">
        <f>G29+'2014'!H32</f>
        <v>92841</v>
      </c>
    </row>
    <row r="32" spans="1:7" ht="15.75">
      <c r="A32" s="139" t="s">
        <v>42</v>
      </c>
      <c r="B32" s="138"/>
      <c r="C32" s="138"/>
      <c r="D32" s="138"/>
      <c r="E32" s="138"/>
      <c r="F32" s="138"/>
      <c r="G32" s="138"/>
    </row>
    <row r="33" spans="1:7" ht="15">
      <c r="A33" s="19" t="s">
        <v>18</v>
      </c>
      <c r="B33" s="24">
        <f>B31+'2014'!C34</f>
        <v>11511165</v>
      </c>
      <c r="C33" s="24">
        <f>C31+'2014'!D34</f>
        <v>2090529</v>
      </c>
      <c r="D33" s="24">
        <f>D31+'2014'!E34</f>
        <v>1870591</v>
      </c>
      <c r="E33" s="24">
        <f>E31+'2014'!F34</f>
        <v>3203927</v>
      </c>
      <c r="F33" s="24">
        <f>F31+'2014'!G34</f>
        <v>4239949</v>
      </c>
      <c r="G33" s="24">
        <f>G31+'2014'!H34</f>
        <v>106169</v>
      </c>
    </row>
    <row r="34" spans="1:7" ht="3" customHeight="1">
      <c r="A34" s="14"/>
      <c r="B34" s="14"/>
      <c r="C34" s="14"/>
      <c r="D34" s="14"/>
      <c r="E34" s="14"/>
      <c r="F34" s="14"/>
      <c r="G34" s="14"/>
    </row>
    <row r="35" spans="1:7" ht="12.75">
      <c r="A35" s="16"/>
      <c r="B35" s="16"/>
      <c r="C35" s="16"/>
      <c r="D35" s="16"/>
      <c r="E35" s="16"/>
      <c r="F35" s="16"/>
      <c r="G35" s="16"/>
    </row>
    <row r="36" spans="1:7" ht="12.75">
      <c r="A36" s="39" t="s">
        <v>54</v>
      </c>
      <c r="B36" s="16"/>
      <c r="C36" s="17"/>
      <c r="D36" s="17"/>
      <c r="E36" s="17"/>
      <c r="F36" s="17"/>
      <c r="G36" s="17"/>
    </row>
    <row r="37" spans="1:7" ht="12.75">
      <c r="A37" s="16"/>
      <c r="B37" s="17"/>
      <c r="C37" s="17"/>
      <c r="D37" s="17"/>
      <c r="E37" s="17"/>
      <c r="F37" s="17"/>
      <c r="G37" s="17"/>
    </row>
    <row r="38" spans="1:7" ht="12.75">
      <c r="A38" s="39"/>
      <c r="B38" s="17"/>
      <c r="C38" s="17"/>
      <c r="D38" s="17"/>
      <c r="E38" s="17"/>
      <c r="F38" s="17"/>
      <c r="G38" s="17"/>
    </row>
    <row r="39" spans="1:7" ht="12.75">
      <c r="A39" s="79"/>
      <c r="B39" s="131"/>
      <c r="C39" s="131"/>
      <c r="D39" s="131"/>
      <c r="E39" s="131"/>
      <c r="F39" s="131"/>
      <c r="G39" s="131"/>
    </row>
  </sheetData>
  <sheetProtection/>
  <hyperlinks>
    <hyperlink ref="G7" location="Indice!A1" display="Indice "/>
  </hyperlinks>
  <printOptions/>
  <pageMargins left="0.75" right="0.75" top="1" bottom="1" header="0.3" footer="0.3"/>
  <pageSetup horizontalDpi="600" verticalDpi="600" orientation="portrait" paperSize="9" scale="7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39"/>
  <sheetViews>
    <sheetView view="pageBreakPreview" zoomScaleSheetLayoutView="100" workbookViewId="0" topLeftCell="A1">
      <selection activeCell="G7" sqref="G7"/>
    </sheetView>
  </sheetViews>
  <sheetFormatPr defaultColWidth="11.421875" defaultRowHeight="12.75"/>
  <cols>
    <col min="1" max="1" width="22.7109375" style="0" customWidth="1"/>
    <col min="2" max="2" width="14.00390625" style="0" customWidth="1"/>
    <col min="3" max="3" width="12.421875" style="0" bestFit="1" customWidth="1"/>
    <col min="4" max="4" width="17.421875" style="0" bestFit="1" customWidth="1"/>
    <col min="5" max="5" width="15.8515625" style="0" bestFit="1" customWidth="1"/>
    <col min="6" max="6" width="11.00390625" style="0" bestFit="1" customWidth="1"/>
    <col min="7" max="7" width="12.28125" style="0" customWidth="1"/>
  </cols>
  <sheetData>
    <row r="1" spans="1:7" ht="12.75">
      <c r="A1" s="118"/>
      <c r="B1" s="118"/>
      <c r="C1" s="118"/>
      <c r="D1" s="118"/>
      <c r="E1" s="118"/>
      <c r="F1" s="118"/>
      <c r="G1" s="118"/>
    </row>
    <row r="2" spans="1:7" ht="12.75">
      <c r="A2" s="16"/>
      <c r="B2" s="16"/>
      <c r="C2" s="16"/>
      <c r="D2" s="16"/>
      <c r="E2" s="16"/>
      <c r="F2" s="16"/>
      <c r="G2" s="16"/>
    </row>
    <row r="3" spans="1:7" ht="12.75">
      <c r="A3" s="16"/>
      <c r="B3" s="16"/>
      <c r="C3" s="16"/>
      <c r="D3" s="16"/>
      <c r="E3" s="16"/>
      <c r="F3" s="16"/>
      <c r="G3" s="16"/>
    </row>
    <row r="4" spans="1:7" ht="12.75">
      <c r="A4" s="16"/>
      <c r="B4" s="16"/>
      <c r="C4" s="16"/>
      <c r="D4" s="16"/>
      <c r="E4" s="16"/>
      <c r="F4" s="16"/>
      <c r="G4" s="16"/>
    </row>
    <row r="5" spans="1:7" ht="12.75">
      <c r="A5" s="16"/>
      <c r="B5" s="16"/>
      <c r="C5" s="16"/>
      <c r="D5" s="16"/>
      <c r="E5" s="16"/>
      <c r="F5" s="16"/>
      <c r="G5" s="16"/>
    </row>
    <row r="6" spans="1:7" ht="4.5" customHeight="1">
      <c r="A6" s="14"/>
      <c r="B6" s="14"/>
      <c r="C6" s="14"/>
      <c r="D6" s="14"/>
      <c r="E6" s="14"/>
      <c r="F6" s="14"/>
      <c r="G6" s="14"/>
    </row>
    <row r="7" spans="1:7" ht="19.5">
      <c r="A7" s="143" t="s">
        <v>46</v>
      </c>
      <c r="B7" s="15"/>
      <c r="C7" s="15"/>
      <c r="D7" s="15"/>
      <c r="E7" s="15"/>
      <c r="F7" s="15"/>
      <c r="G7" s="75" t="s">
        <v>23</v>
      </c>
    </row>
    <row r="8" spans="1:7" ht="20.25">
      <c r="A8" s="135" t="s">
        <v>73</v>
      </c>
      <c r="B8" s="9"/>
      <c r="C8" s="9"/>
      <c r="D8" s="9"/>
      <c r="E8" s="9"/>
      <c r="F8" s="9"/>
      <c r="G8" s="9"/>
    </row>
    <row r="9" spans="1:7" ht="12.75">
      <c r="A9" s="137"/>
      <c r="B9" s="137"/>
      <c r="C9" s="137"/>
      <c r="D9" s="137"/>
      <c r="E9" s="7"/>
      <c r="F9" s="137"/>
      <c r="G9" s="137"/>
    </row>
    <row r="10" spans="1:7" ht="15.75">
      <c r="A10" s="139" t="s">
        <v>6</v>
      </c>
      <c r="B10" s="138" t="s">
        <v>0</v>
      </c>
      <c r="C10" s="138" t="s">
        <v>1</v>
      </c>
      <c r="D10" s="138" t="s">
        <v>2</v>
      </c>
      <c r="E10" s="138" t="s">
        <v>3</v>
      </c>
      <c r="F10" s="138" t="s">
        <v>4</v>
      </c>
      <c r="G10" s="138" t="s">
        <v>5</v>
      </c>
    </row>
    <row r="11" spans="1:7" ht="15">
      <c r="A11" s="19" t="s">
        <v>18</v>
      </c>
      <c r="B11" s="24">
        <v>1034144</v>
      </c>
      <c r="C11" s="24">
        <v>162544</v>
      </c>
      <c r="D11" s="24">
        <v>143454</v>
      </c>
      <c r="E11" s="24">
        <v>339991</v>
      </c>
      <c r="F11" s="24">
        <v>375228</v>
      </c>
      <c r="G11" s="24">
        <v>12927</v>
      </c>
    </row>
    <row r="12" spans="1:7" ht="15.75">
      <c r="A12" s="139" t="s">
        <v>32</v>
      </c>
      <c r="B12" s="138"/>
      <c r="C12" s="138"/>
      <c r="D12" s="138"/>
      <c r="E12" s="138"/>
      <c r="F12" s="138"/>
      <c r="G12" s="138"/>
    </row>
    <row r="13" spans="1:7" ht="15">
      <c r="A13" s="19" t="s">
        <v>18</v>
      </c>
      <c r="B13" s="24">
        <f>SUM(C13:G13)</f>
        <v>2047907</v>
      </c>
      <c r="C13" s="24">
        <v>332672</v>
      </c>
      <c r="D13" s="24">
        <v>293861</v>
      </c>
      <c r="E13" s="24">
        <v>655819</v>
      </c>
      <c r="F13" s="24">
        <v>739687</v>
      </c>
      <c r="G13" s="24">
        <v>25868</v>
      </c>
    </row>
    <row r="14" spans="1:7" ht="15.75">
      <c r="A14" s="139" t="s">
        <v>33</v>
      </c>
      <c r="B14" s="138"/>
      <c r="C14" s="138"/>
      <c r="D14" s="138"/>
      <c r="E14" s="138"/>
      <c r="F14" s="138"/>
      <c r="G14" s="138"/>
    </row>
    <row r="15" spans="1:7" ht="15">
      <c r="A15" s="19" t="s">
        <v>18</v>
      </c>
      <c r="B15" s="24">
        <f>SUM(C15:G15)</f>
        <v>3156574</v>
      </c>
      <c r="C15" s="24">
        <v>527727</v>
      </c>
      <c r="D15" s="24">
        <v>462823</v>
      </c>
      <c r="E15" s="24">
        <v>983949</v>
      </c>
      <c r="F15" s="24">
        <v>1141463</v>
      </c>
      <c r="G15" s="24">
        <v>40612</v>
      </c>
    </row>
    <row r="16" spans="1:8" ht="15.75">
      <c r="A16" s="139" t="s">
        <v>34</v>
      </c>
      <c r="B16" s="138"/>
      <c r="C16" s="138"/>
      <c r="D16" s="138"/>
      <c r="E16" s="138"/>
      <c r="F16" s="138"/>
      <c r="G16" s="138"/>
      <c r="H16" s="130"/>
    </row>
    <row r="17" spans="1:7" ht="15">
      <c r="A17" s="19" t="s">
        <v>18</v>
      </c>
      <c r="B17" s="24">
        <f>+B15+'2015'!C18</f>
        <v>4066677</v>
      </c>
      <c r="C17" s="24">
        <f>+C15+'2015'!D18</f>
        <v>703957</v>
      </c>
      <c r="D17" s="24">
        <f>+D15+'2015'!E18</f>
        <v>615397</v>
      </c>
      <c r="E17" s="24">
        <f>+E15+'2015'!F18</f>
        <v>1232761</v>
      </c>
      <c r="F17" s="24">
        <f>+F15+'2015'!G18</f>
        <v>1464114</v>
      </c>
      <c r="G17" s="24">
        <f>+G15+'2015'!H18</f>
        <v>50448</v>
      </c>
    </row>
    <row r="18" spans="1:7" ht="15.75">
      <c r="A18" s="139" t="s">
        <v>35</v>
      </c>
      <c r="B18" s="138"/>
      <c r="C18" s="138"/>
      <c r="D18" s="138"/>
      <c r="E18" s="138"/>
      <c r="F18" s="138"/>
      <c r="G18" s="138"/>
    </row>
    <row r="19" spans="1:7" ht="15">
      <c r="A19" s="19" t="s">
        <v>18</v>
      </c>
      <c r="B19" s="24">
        <f>B17+'2015'!C20</f>
        <v>4868711</v>
      </c>
      <c r="C19" s="24">
        <f>C17+'2015'!D20</f>
        <v>877649</v>
      </c>
      <c r="D19" s="24">
        <f>D17+'2015'!E20</f>
        <v>766198</v>
      </c>
      <c r="E19" s="24">
        <f>E17+'2015'!F20</f>
        <v>1415742</v>
      </c>
      <c r="F19" s="24">
        <f>F17+'2015'!G20</f>
        <v>1751377</v>
      </c>
      <c r="G19" s="24">
        <f>G17+'2015'!H20</f>
        <v>57745</v>
      </c>
    </row>
    <row r="20" spans="1:7" ht="15.75">
      <c r="A20" s="139" t="s">
        <v>36</v>
      </c>
      <c r="B20" s="138"/>
      <c r="C20" s="138"/>
      <c r="D20" s="138"/>
      <c r="E20" s="138"/>
      <c r="F20" s="138"/>
      <c r="G20" s="138"/>
    </row>
    <row r="21" spans="1:7" ht="15">
      <c r="A21" s="19" t="s">
        <v>18</v>
      </c>
      <c r="B21" s="24">
        <v>5664358</v>
      </c>
      <c r="C21" s="24">
        <v>1053468</v>
      </c>
      <c r="D21" s="24">
        <v>917827</v>
      </c>
      <c r="E21" s="24">
        <v>1594497</v>
      </c>
      <c r="F21" s="24">
        <v>2033516</v>
      </c>
      <c r="G21" s="24">
        <v>65050</v>
      </c>
    </row>
    <row r="22" spans="1:7" ht="15.75">
      <c r="A22" s="139" t="s">
        <v>37</v>
      </c>
      <c r="B22" s="138"/>
      <c r="C22" s="138"/>
      <c r="D22" s="138"/>
      <c r="E22" s="138"/>
      <c r="F22" s="138"/>
      <c r="G22" s="138"/>
    </row>
    <row r="23" spans="1:7" ht="15">
      <c r="A23" s="19" t="s">
        <v>18</v>
      </c>
      <c r="B23" s="24">
        <f>B21+'2015'!C24</f>
        <v>6609210</v>
      </c>
      <c r="C23" s="24">
        <f>C21+'2015'!D24</f>
        <v>1252685</v>
      </c>
      <c r="D23" s="24">
        <f>D21+'2015'!E24</f>
        <v>1094522</v>
      </c>
      <c r="E23" s="24">
        <f>E21+'2015'!F24</f>
        <v>1822703</v>
      </c>
      <c r="F23" s="24">
        <f>F21+'2015'!G24</f>
        <v>2364838</v>
      </c>
      <c r="G23" s="24">
        <f>G21+'2015'!H24</f>
        <v>74462</v>
      </c>
    </row>
    <row r="24" spans="1:7" ht="15.75">
      <c r="A24" s="139" t="s">
        <v>38</v>
      </c>
      <c r="B24" s="138"/>
      <c r="C24" s="138"/>
      <c r="D24" s="138"/>
      <c r="E24" s="138"/>
      <c r="F24" s="138"/>
      <c r="G24" s="138"/>
    </row>
    <row r="25" spans="1:7" ht="15">
      <c r="A25" s="19" t="s">
        <v>18</v>
      </c>
      <c r="B25" s="24">
        <f>B23+'2015'!C26</f>
        <v>7572085</v>
      </c>
      <c r="C25" s="24">
        <f>C23+'2015'!D26</f>
        <v>1452233</v>
      </c>
      <c r="D25" s="24">
        <f>D23+'2015'!E26</f>
        <v>1282292</v>
      </c>
      <c r="E25" s="24">
        <f>E23+'2015'!F26</f>
        <v>2054232</v>
      </c>
      <c r="F25" s="24">
        <f>F23+'2015'!G26</f>
        <v>2700358</v>
      </c>
      <c r="G25" s="24">
        <f>G23+'2015'!H26</f>
        <v>82970</v>
      </c>
    </row>
    <row r="26" spans="1:7" ht="15.75">
      <c r="A26" s="139" t="s">
        <v>39</v>
      </c>
      <c r="B26" s="138"/>
      <c r="C26" s="138"/>
      <c r="D26" s="138"/>
      <c r="E26" s="138"/>
      <c r="F26" s="138"/>
      <c r="G26" s="138"/>
    </row>
    <row r="27" spans="1:7" ht="15">
      <c r="A27" s="19" t="s">
        <v>18</v>
      </c>
      <c r="B27" s="24">
        <f>B25+'2015'!C28</f>
        <v>8428482</v>
      </c>
      <c r="C27" s="24">
        <f>C25+'2015'!D28</f>
        <v>1627273</v>
      </c>
      <c r="D27" s="24">
        <f>D25+'2015'!E28</f>
        <v>1441346</v>
      </c>
      <c r="E27" s="24">
        <f>E25+'2015'!F28</f>
        <v>2262889</v>
      </c>
      <c r="F27" s="24">
        <f>F25+'2015'!G28</f>
        <v>3005891</v>
      </c>
      <c r="G27" s="24">
        <f>G25+'2015'!H28</f>
        <v>91083</v>
      </c>
    </row>
    <row r="28" spans="1:7" ht="15.75">
      <c r="A28" s="139" t="s">
        <v>40</v>
      </c>
      <c r="B28" s="138"/>
      <c r="C28" s="138"/>
      <c r="D28" s="138"/>
      <c r="E28" s="138"/>
      <c r="F28" s="138"/>
      <c r="G28" s="138"/>
    </row>
    <row r="29" spans="1:7" ht="15">
      <c r="A29" s="19" t="s">
        <v>18</v>
      </c>
      <c r="B29" s="24">
        <f>B27+'2015'!C30</f>
        <v>9541264</v>
      </c>
      <c r="C29" s="24">
        <f>C27+'2015'!D30</f>
        <v>1835655</v>
      </c>
      <c r="D29" s="24">
        <f>D27+'2015'!E30</f>
        <v>1636332</v>
      </c>
      <c r="E29" s="24">
        <f>E27+'2015'!F30</f>
        <v>2569264</v>
      </c>
      <c r="F29" s="24">
        <f>F27+'2015'!G30</f>
        <v>3399391</v>
      </c>
      <c r="G29" s="24">
        <f>G27+'2015'!H30</f>
        <v>100622</v>
      </c>
    </row>
    <row r="30" spans="1:7" ht="15.75">
      <c r="A30" s="139" t="s">
        <v>41</v>
      </c>
      <c r="B30" s="138"/>
      <c r="C30" s="138"/>
      <c r="D30" s="138"/>
      <c r="E30" s="138"/>
      <c r="F30" s="138"/>
      <c r="G30" s="138"/>
    </row>
    <row r="31" spans="1:7" ht="15">
      <c r="A31" s="19" t="s">
        <v>18</v>
      </c>
      <c r="B31" s="24">
        <f>B29+'2015'!C32</f>
        <v>10646244</v>
      </c>
      <c r="C31" s="24">
        <f>C29+'2015'!D32</f>
        <v>2014884</v>
      </c>
      <c r="D31" s="24">
        <f>D29+'2015'!E32</f>
        <v>1803494</v>
      </c>
      <c r="E31" s="24">
        <f>E29+'2015'!F32</f>
        <v>2915808</v>
      </c>
      <c r="F31" s="24">
        <f>F29+'2015'!G32</f>
        <v>3798663</v>
      </c>
      <c r="G31" s="24">
        <f>G29+'2015'!H32</f>
        <v>113395</v>
      </c>
    </row>
    <row r="32" spans="1:7" ht="15.75">
      <c r="A32" s="139" t="s">
        <v>42</v>
      </c>
      <c r="B32" s="138"/>
      <c r="C32" s="138"/>
      <c r="D32" s="138"/>
      <c r="E32" s="138"/>
      <c r="F32" s="138"/>
      <c r="G32" s="138"/>
    </row>
    <row r="33" spans="1:7" ht="15">
      <c r="A33" s="19" t="s">
        <v>18</v>
      </c>
      <c r="B33" s="24">
        <f>+B31+'2015'!C34</f>
        <v>11765227</v>
      </c>
      <c r="C33" s="24">
        <f>+C31+'2015'!D34</f>
        <v>2193291</v>
      </c>
      <c r="D33" s="24">
        <f>+D31+'2015'!E34</f>
        <v>1966634</v>
      </c>
      <c r="E33" s="24">
        <f>+E31+'2015'!F34</f>
        <v>3271941</v>
      </c>
      <c r="F33" s="24">
        <f>+F31+'2015'!G34</f>
        <v>4207403</v>
      </c>
      <c r="G33" s="24">
        <f>+G31+'2015'!H34</f>
        <v>125958</v>
      </c>
    </row>
    <row r="34" spans="1:7" ht="3" customHeight="1">
      <c r="A34" s="14"/>
      <c r="B34" s="14"/>
      <c r="C34" s="14"/>
      <c r="D34" s="14"/>
      <c r="E34" s="14"/>
      <c r="F34" s="14"/>
      <c r="G34" s="14"/>
    </row>
    <row r="35" spans="1:7" ht="12.75">
      <c r="A35" s="16"/>
      <c r="B35" s="16"/>
      <c r="C35" s="16"/>
      <c r="D35" s="16"/>
      <c r="E35" s="16"/>
      <c r="F35" s="16"/>
      <c r="G35" s="16"/>
    </row>
    <row r="36" spans="1:7" ht="18.75">
      <c r="A36" s="39" t="s">
        <v>54</v>
      </c>
      <c r="B36" s="133"/>
      <c r="C36" s="133"/>
      <c r="D36" s="133"/>
      <c r="E36" s="133"/>
      <c r="F36" s="133"/>
      <c r="G36" s="133"/>
    </row>
    <row r="37" spans="1:7" ht="12.75">
      <c r="A37" s="16"/>
      <c r="B37" s="17"/>
      <c r="C37" s="17"/>
      <c r="D37" s="17"/>
      <c r="E37" s="17"/>
      <c r="F37" s="17"/>
      <c r="G37" s="17"/>
    </row>
    <row r="38" spans="1:7" ht="12.75">
      <c r="A38" s="39"/>
      <c r="B38" s="17"/>
      <c r="C38" s="17"/>
      <c r="D38" s="17"/>
      <c r="E38" s="17"/>
      <c r="F38" s="17"/>
      <c r="G38" s="17"/>
    </row>
    <row r="39" spans="1:7" ht="12.75">
      <c r="A39" s="79"/>
      <c r="B39" s="131"/>
      <c r="C39" s="131"/>
      <c r="D39" s="131"/>
      <c r="E39" s="131"/>
      <c r="F39" s="131"/>
      <c r="G39" s="131"/>
    </row>
  </sheetData>
  <sheetProtection/>
  <hyperlinks>
    <hyperlink ref="G7" location="Indice!A1" display="Indice "/>
  </hyperlinks>
  <printOptions/>
  <pageMargins left="0.75" right="0.75" top="1" bottom="1" header="0.3" footer="0.3"/>
  <pageSetup horizontalDpi="600" verticalDpi="600" orientation="portrait" paperSize="9" scale="7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9"/>
  <sheetViews>
    <sheetView view="pageBreakPreview" zoomScale="90" zoomScaleSheetLayoutView="90" zoomScalePageLayoutView="90" workbookViewId="0" topLeftCell="A4">
      <selection activeCell="G7" sqref="G7"/>
    </sheetView>
  </sheetViews>
  <sheetFormatPr defaultColWidth="11.421875" defaultRowHeight="12.75"/>
  <cols>
    <col min="1" max="1" width="22.7109375" style="0" customWidth="1"/>
    <col min="2" max="2" width="14.00390625" style="0" customWidth="1"/>
    <col min="3" max="3" width="12.421875" style="0" bestFit="1" customWidth="1"/>
    <col min="4" max="4" width="17.421875" style="0" bestFit="1" customWidth="1"/>
    <col min="5" max="5" width="15.8515625" style="0" bestFit="1" customWidth="1"/>
    <col min="6" max="6" width="11.00390625" style="0" bestFit="1" customWidth="1"/>
    <col min="7" max="7" width="12.28125" style="0" customWidth="1"/>
  </cols>
  <sheetData>
    <row r="1" spans="1:7" ht="12.75">
      <c r="A1" s="118"/>
      <c r="B1" s="118"/>
      <c r="C1" s="118"/>
      <c r="D1" s="118"/>
      <c r="E1" s="118"/>
      <c r="F1" s="118"/>
      <c r="G1" s="118"/>
    </row>
    <row r="2" spans="1:7" ht="12.75">
      <c r="A2" s="16"/>
      <c r="B2" s="16"/>
      <c r="C2" s="16"/>
      <c r="D2" s="16"/>
      <c r="E2" s="16"/>
      <c r="F2" s="16"/>
      <c r="G2" s="16"/>
    </row>
    <row r="3" spans="1:7" ht="12.75">
      <c r="A3" s="16"/>
      <c r="B3" s="16"/>
      <c r="C3" s="16"/>
      <c r="D3" s="16"/>
      <c r="E3" s="16"/>
      <c r="F3" s="16"/>
      <c r="G3" s="16"/>
    </row>
    <row r="4" spans="1:7" ht="12.75">
      <c r="A4" s="16"/>
      <c r="B4" s="16"/>
      <c r="C4" s="16"/>
      <c r="D4" s="16"/>
      <c r="E4" s="16"/>
      <c r="F4" s="16"/>
      <c r="G4" s="16"/>
    </row>
    <row r="5" spans="1:7" ht="12.75">
      <c r="A5" s="16"/>
      <c r="B5" s="16"/>
      <c r="C5" s="16"/>
      <c r="D5" s="16"/>
      <c r="E5" s="16"/>
      <c r="F5" s="16"/>
      <c r="G5" s="16"/>
    </row>
    <row r="6" spans="1:7" ht="4.5" customHeight="1">
      <c r="A6" s="14"/>
      <c r="B6" s="14"/>
      <c r="C6" s="14"/>
      <c r="D6" s="14"/>
      <c r="E6" s="14"/>
      <c r="F6" s="14"/>
      <c r="G6" s="14"/>
    </row>
    <row r="7" spans="1:7" ht="19.5">
      <c r="A7" s="143" t="s">
        <v>46</v>
      </c>
      <c r="B7" s="15"/>
      <c r="C7" s="15"/>
      <c r="D7" s="15"/>
      <c r="E7" s="15"/>
      <c r="F7" s="15"/>
      <c r="G7" s="75" t="s">
        <v>23</v>
      </c>
    </row>
    <row r="8" spans="1:7" ht="20.25">
      <c r="A8" s="135" t="s">
        <v>78</v>
      </c>
      <c r="B8" s="9"/>
      <c r="C8" s="9"/>
      <c r="D8" s="9"/>
      <c r="E8" s="9"/>
      <c r="F8" s="9"/>
      <c r="G8" s="9"/>
    </row>
    <row r="9" spans="1:7" ht="12.75">
      <c r="A9" s="137"/>
      <c r="B9" s="137"/>
      <c r="C9" s="137"/>
      <c r="D9" s="137"/>
      <c r="E9" s="7"/>
      <c r="F9" s="137"/>
      <c r="G9" s="137"/>
    </row>
    <row r="10" spans="1:7" ht="15.75">
      <c r="A10" s="139" t="s">
        <v>6</v>
      </c>
      <c r="B10" s="138" t="s">
        <v>0</v>
      </c>
      <c r="C10" s="138" t="s">
        <v>1</v>
      </c>
      <c r="D10" s="138" t="s">
        <v>2</v>
      </c>
      <c r="E10" s="138" t="s">
        <v>3</v>
      </c>
      <c r="F10" s="138" t="s">
        <v>4</v>
      </c>
      <c r="G10" s="138" t="s">
        <v>5</v>
      </c>
    </row>
    <row r="11" spans="1:7" ht="15">
      <c r="A11" s="19" t="s">
        <v>18</v>
      </c>
      <c r="B11" s="24">
        <f>'2016'!C12</f>
        <v>1117763</v>
      </c>
      <c r="C11" s="24">
        <f>'2016'!D12</f>
        <v>174269</v>
      </c>
      <c r="D11" s="24">
        <f>'2016'!E12</f>
        <v>157557</v>
      </c>
      <c r="E11" s="24">
        <f>'2016'!F12</f>
        <v>365540</v>
      </c>
      <c r="F11" s="24">
        <f>'2016'!G12</f>
        <v>407701</v>
      </c>
      <c r="G11" s="24">
        <f>'2016'!H12</f>
        <v>12696</v>
      </c>
    </row>
    <row r="12" spans="1:7" ht="15.75">
      <c r="A12" s="139" t="s">
        <v>32</v>
      </c>
      <c r="B12" s="138"/>
      <c r="C12" s="138"/>
      <c r="D12" s="138"/>
      <c r="E12" s="138"/>
      <c r="F12" s="138"/>
      <c r="G12" s="138"/>
    </row>
    <row r="13" spans="1:7" ht="15">
      <c r="A13" s="19" t="s">
        <v>18</v>
      </c>
      <c r="B13" s="24">
        <f>'2016'!C14+B11</f>
        <v>2251898</v>
      </c>
      <c r="C13" s="24">
        <f>'2016'!D14+C11</f>
        <v>359550</v>
      </c>
      <c r="D13" s="24">
        <f>'2016'!E14+D11</f>
        <v>332240</v>
      </c>
      <c r="E13" s="24">
        <f>'2016'!F14+E11</f>
        <v>715507</v>
      </c>
      <c r="F13" s="24">
        <f>'2016'!G14+F11</f>
        <v>818484</v>
      </c>
      <c r="G13" s="24">
        <f>'2016'!H14+G11</f>
        <v>26117</v>
      </c>
    </row>
    <row r="14" spans="1:7" ht="15.75">
      <c r="A14" s="139" t="s">
        <v>33</v>
      </c>
      <c r="B14" s="138"/>
      <c r="C14" s="138"/>
      <c r="D14" s="138"/>
      <c r="E14" s="138"/>
      <c r="F14" s="138"/>
      <c r="G14" s="138"/>
    </row>
    <row r="15" spans="1:7" ht="15">
      <c r="A15" s="19" t="s">
        <v>18</v>
      </c>
      <c r="B15" s="24">
        <f>'2016'!C16+B13</f>
        <v>3481628</v>
      </c>
      <c r="C15" s="24">
        <f>'2016'!D16+C13</f>
        <v>566254</v>
      </c>
      <c r="D15" s="24">
        <f>'2016'!E16+D13</f>
        <v>525578</v>
      </c>
      <c r="E15" s="24">
        <f>'2016'!F16+E13</f>
        <v>1083467</v>
      </c>
      <c r="F15" s="24">
        <f>'2016'!G16+F13</f>
        <v>1265671</v>
      </c>
      <c r="G15" s="24">
        <f>'2016'!H16+G13</f>
        <v>40658</v>
      </c>
    </row>
    <row r="16" spans="1:8" ht="15.75">
      <c r="A16" s="139" t="s">
        <v>34</v>
      </c>
      <c r="B16" s="138"/>
      <c r="C16" s="138"/>
      <c r="D16" s="138"/>
      <c r="E16" s="138"/>
      <c r="F16" s="138"/>
      <c r="G16" s="138"/>
      <c r="H16" s="130"/>
    </row>
    <row r="17" spans="1:7" ht="15">
      <c r="A17" s="19" t="s">
        <v>18</v>
      </c>
      <c r="B17" s="24">
        <f>'2016'!C18+B15</f>
        <v>4540762</v>
      </c>
      <c r="C17" s="24">
        <f>'2016'!D18+C15</f>
        <v>758093</v>
      </c>
      <c r="D17" s="24">
        <f>'2016'!E18+D15</f>
        <v>710336</v>
      </c>
      <c r="E17" s="24">
        <f>'2016'!F18+E15</f>
        <v>1368120</v>
      </c>
      <c r="F17" s="24">
        <f>'2016'!G18+F15</f>
        <v>1650601</v>
      </c>
      <c r="G17" s="24">
        <f>'2016'!H18+G15</f>
        <v>53612</v>
      </c>
    </row>
    <row r="18" spans="1:7" ht="15.75">
      <c r="A18" s="139" t="s">
        <v>35</v>
      </c>
      <c r="B18" s="138"/>
      <c r="C18" s="138"/>
      <c r="D18" s="138"/>
      <c r="E18" s="138"/>
      <c r="F18" s="138"/>
      <c r="G18" s="138"/>
    </row>
    <row r="19" spans="1:7" ht="15">
      <c r="A19" s="19" t="s">
        <v>18</v>
      </c>
      <c r="B19" s="24">
        <f>'2016'!C20+B17</f>
        <v>5456866</v>
      </c>
      <c r="C19" s="24">
        <f>'2016'!D20+C17</f>
        <v>948676</v>
      </c>
      <c r="D19" s="24">
        <f>'2016'!E20+D17</f>
        <v>876072</v>
      </c>
      <c r="E19" s="24">
        <f>'2016'!F20+E17</f>
        <v>1589384</v>
      </c>
      <c r="F19" s="24">
        <f>'2016'!G20+F17</f>
        <v>1979561</v>
      </c>
      <c r="G19" s="24">
        <f>'2016'!H20+G17</f>
        <v>63173</v>
      </c>
    </row>
    <row r="20" spans="1:7" ht="15.75">
      <c r="A20" s="139" t="s">
        <v>36</v>
      </c>
      <c r="B20" s="138"/>
      <c r="C20" s="138"/>
      <c r="D20" s="138"/>
      <c r="E20" s="138"/>
      <c r="F20" s="138"/>
      <c r="G20" s="138"/>
    </row>
    <row r="21" spans="1:7" ht="15">
      <c r="A21" s="19" t="s">
        <v>18</v>
      </c>
      <c r="B21" s="24">
        <f>'2016'!C22+B19</f>
        <v>6405898</v>
      </c>
      <c r="C21" s="24">
        <f>'2016'!D22+C19</f>
        <v>1142738</v>
      </c>
      <c r="D21" s="24">
        <f>'2016'!E22+D19</f>
        <v>1048135</v>
      </c>
      <c r="E21" s="24">
        <f>'2016'!F22+E19</f>
        <v>1823278</v>
      </c>
      <c r="F21" s="24">
        <f>'2016'!G22+F19</f>
        <v>2319148</v>
      </c>
      <c r="G21" s="24">
        <f>'2016'!H22+G19</f>
        <v>72599</v>
      </c>
    </row>
    <row r="22" spans="1:7" ht="15.75">
      <c r="A22" s="139" t="s">
        <v>37</v>
      </c>
      <c r="B22" s="138"/>
      <c r="C22" s="138"/>
      <c r="D22" s="138"/>
      <c r="E22" s="138"/>
      <c r="F22" s="138"/>
      <c r="G22" s="138"/>
    </row>
    <row r="23" spans="1:7" ht="15">
      <c r="A23" s="19" t="s">
        <v>18</v>
      </c>
      <c r="B23" s="24">
        <f>'2016'!C24+B21</f>
        <v>7547609</v>
      </c>
      <c r="C23" s="24">
        <f>'2016'!D24+C21</f>
        <v>1367834</v>
      </c>
      <c r="D23" s="24">
        <f>'2016'!E24+D21</f>
        <v>1251047</v>
      </c>
      <c r="E23" s="24">
        <f>'2016'!F24+E21</f>
        <v>2117001</v>
      </c>
      <c r="F23" s="24">
        <f>'2016'!G24+F21</f>
        <v>2726166</v>
      </c>
      <c r="G23" s="24">
        <f>'2016'!H24+G21</f>
        <v>85561</v>
      </c>
    </row>
    <row r="24" spans="1:7" ht="15.75">
      <c r="A24" s="139" t="s">
        <v>38</v>
      </c>
      <c r="B24" s="138"/>
      <c r="C24" s="138"/>
      <c r="D24" s="138"/>
      <c r="E24" s="138"/>
      <c r="F24" s="138"/>
      <c r="G24" s="138"/>
    </row>
    <row r="25" spans="1:7" ht="15">
      <c r="A25" s="19" t="s">
        <v>18</v>
      </c>
      <c r="B25" s="24">
        <f>'2016'!C26+B23</f>
        <v>8657757</v>
      </c>
      <c r="C25" s="24">
        <f>'2016'!D26+C23</f>
        <v>1579543</v>
      </c>
      <c r="D25" s="24">
        <f>'2016'!E26+D23</f>
        <v>1449750</v>
      </c>
      <c r="E25" s="24">
        <f>'2016'!F26+E23</f>
        <v>2403337</v>
      </c>
      <c r="F25" s="24">
        <f>'2016'!G26+F23</f>
        <v>3125892</v>
      </c>
      <c r="G25" s="24">
        <f>'2016'!H26+G23</f>
        <v>99235</v>
      </c>
    </row>
    <row r="26" spans="1:7" ht="15.75">
      <c r="A26" s="139" t="s">
        <v>39</v>
      </c>
      <c r="B26" s="138"/>
      <c r="C26" s="138"/>
      <c r="D26" s="138"/>
      <c r="E26" s="138"/>
      <c r="F26" s="138"/>
      <c r="G26" s="138"/>
    </row>
    <row r="27" spans="1:7" ht="15">
      <c r="A27" s="19" t="s">
        <v>18</v>
      </c>
      <c r="B27" s="24">
        <f>'2016'!C28+B25</f>
        <v>9660775</v>
      </c>
      <c r="C27" s="24">
        <f>'2016'!D28+C25</f>
        <v>1777305</v>
      </c>
      <c r="D27" s="24">
        <f>'2016'!E28+D25</f>
        <v>1625076</v>
      </c>
      <c r="E27" s="24">
        <f>'2016'!F28+E25</f>
        <v>2654299</v>
      </c>
      <c r="F27" s="24">
        <f>'2016'!G28+F25</f>
        <v>3493481</v>
      </c>
      <c r="G27" s="24">
        <f>'2016'!H28+G25</f>
        <v>110614</v>
      </c>
    </row>
    <row r="28" spans="1:7" ht="15.75">
      <c r="A28" s="139" t="s">
        <v>40</v>
      </c>
      <c r="B28" s="138"/>
      <c r="C28" s="138"/>
      <c r="D28" s="138"/>
      <c r="E28" s="138"/>
      <c r="F28" s="138"/>
      <c r="G28" s="138"/>
    </row>
    <row r="29" spans="1:7" ht="15">
      <c r="A29" s="19" t="s">
        <v>18</v>
      </c>
      <c r="B29" s="24">
        <v>10925608</v>
      </c>
      <c r="C29" s="24">
        <v>2009633</v>
      </c>
      <c r="D29" s="24">
        <v>1851080</v>
      </c>
      <c r="E29" s="24">
        <v>3003750</v>
      </c>
      <c r="F29" s="24">
        <v>3936080</v>
      </c>
      <c r="G29" s="24">
        <v>125065</v>
      </c>
    </row>
    <row r="30" spans="1:7" ht="15.75">
      <c r="A30" s="139" t="s">
        <v>41</v>
      </c>
      <c r="B30" s="138"/>
      <c r="C30" s="138"/>
      <c r="D30" s="138"/>
      <c r="E30" s="138"/>
      <c r="F30" s="138"/>
      <c r="G30" s="138"/>
    </row>
    <row r="31" spans="1:7" ht="15">
      <c r="A31" s="19" t="s">
        <v>18</v>
      </c>
      <c r="B31" s="24">
        <v>12118960</v>
      </c>
      <c r="C31" s="24">
        <v>2205856</v>
      </c>
      <c r="D31" s="24">
        <v>2034459</v>
      </c>
      <c r="E31" s="24">
        <v>3362952</v>
      </c>
      <c r="F31" s="24">
        <v>4369804</v>
      </c>
      <c r="G31" s="24">
        <v>145889</v>
      </c>
    </row>
    <row r="32" spans="1:7" ht="15.75">
      <c r="A32" s="139" t="s">
        <v>42</v>
      </c>
      <c r="B32" s="138"/>
      <c r="C32" s="138"/>
      <c r="D32" s="138"/>
      <c r="E32" s="138"/>
      <c r="F32" s="138"/>
      <c r="G32" s="138"/>
    </row>
    <row r="33" spans="1:7" ht="15">
      <c r="A33" s="19" t="s">
        <v>18</v>
      </c>
      <c r="B33" s="24">
        <v>13398952</v>
      </c>
      <c r="C33" s="24">
        <v>2421806</v>
      </c>
      <c r="D33" s="24">
        <v>2212037</v>
      </c>
      <c r="E33" s="24">
        <v>3763539</v>
      </c>
      <c r="F33" s="24">
        <v>4833732</v>
      </c>
      <c r="G33" s="24">
        <v>167838</v>
      </c>
    </row>
    <row r="34" spans="1:7" ht="3" customHeight="1">
      <c r="A34" s="15"/>
      <c r="B34" s="15"/>
      <c r="C34" s="15"/>
      <c r="D34" s="15"/>
      <c r="E34" s="15"/>
      <c r="F34" s="15"/>
      <c r="G34" s="15"/>
    </row>
    <row r="35" spans="1:7" ht="12.75">
      <c r="A35" s="16"/>
      <c r="B35" s="16"/>
      <c r="C35" s="16"/>
      <c r="D35" s="16"/>
      <c r="E35" s="16"/>
      <c r="F35" s="16"/>
      <c r="G35" s="16"/>
    </row>
    <row r="36" spans="1:7" ht="12.75">
      <c r="A36" s="39" t="s">
        <v>54</v>
      </c>
      <c r="B36" s="16"/>
      <c r="C36" s="17"/>
      <c r="D36" s="17"/>
      <c r="E36" s="17"/>
      <c r="F36" s="17"/>
      <c r="G36" s="17"/>
    </row>
    <row r="37" spans="1:7" ht="12.75">
      <c r="A37" s="16"/>
      <c r="B37" s="17"/>
      <c r="C37" s="17"/>
      <c r="D37" s="17"/>
      <c r="E37" s="17"/>
      <c r="F37" s="17"/>
      <c r="G37" s="17"/>
    </row>
    <row r="38" spans="1:7" ht="12.75">
      <c r="A38" s="39"/>
      <c r="B38" s="17"/>
      <c r="C38" s="17"/>
      <c r="D38" s="17"/>
      <c r="E38" s="17"/>
      <c r="F38" s="17"/>
      <c r="G38" s="17"/>
    </row>
    <row r="39" spans="1:7" ht="12.75">
      <c r="A39" s="79"/>
      <c r="B39" s="131"/>
      <c r="C39" s="131"/>
      <c r="E39" s="131"/>
      <c r="F39" s="131"/>
      <c r="G39" s="131"/>
    </row>
  </sheetData>
  <sheetProtection/>
  <hyperlinks>
    <hyperlink ref="G7" location="Indice!A1" display="Indice "/>
  </hyperlinks>
  <printOptions/>
  <pageMargins left="0.75" right="0.75" top="1" bottom="1" header="0.3" footer="0.3"/>
  <pageSetup horizontalDpi="600" verticalDpi="600" orientation="portrait" paperSize="9" scale="6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39"/>
  <sheetViews>
    <sheetView view="pageBreakPreview" zoomScale="90" zoomScaleSheetLayoutView="90" zoomScalePageLayoutView="90" workbookViewId="0" topLeftCell="A1">
      <selection activeCell="G7" sqref="G7"/>
    </sheetView>
  </sheetViews>
  <sheetFormatPr defaultColWidth="11.421875" defaultRowHeight="12.75"/>
  <cols>
    <col min="1" max="1" width="22.7109375" style="0" customWidth="1"/>
    <col min="2" max="2" width="14.00390625" style="0" customWidth="1"/>
    <col min="3" max="3" width="12.57421875" style="0" bestFit="1" customWidth="1"/>
    <col min="4" max="4" width="17.57421875" style="0" bestFit="1" customWidth="1"/>
    <col min="5" max="5" width="16.00390625" style="0" bestFit="1" customWidth="1"/>
    <col min="6" max="6" width="11.421875" style="0" bestFit="1" customWidth="1"/>
    <col min="7" max="7" width="12.28125" style="0" customWidth="1"/>
    <col min="8" max="8" width="11.421875" style="159" customWidth="1"/>
  </cols>
  <sheetData>
    <row r="1" spans="1:7" ht="12.75">
      <c r="A1" s="118"/>
      <c r="B1" s="118"/>
      <c r="C1" s="118"/>
      <c r="D1" s="118"/>
      <c r="E1" s="118"/>
      <c r="F1" s="118"/>
      <c r="G1" s="118"/>
    </row>
    <row r="2" spans="1:7" ht="12.75">
      <c r="A2" s="16"/>
      <c r="B2" s="16"/>
      <c r="C2" s="16"/>
      <c r="D2" s="16"/>
      <c r="E2" s="16"/>
      <c r="F2" s="16"/>
      <c r="G2" s="16"/>
    </row>
    <row r="3" spans="1:7" ht="12.75">
      <c r="A3" s="16"/>
      <c r="B3" s="16"/>
      <c r="C3" s="16"/>
      <c r="D3" s="16"/>
      <c r="E3" s="16"/>
      <c r="F3" s="16"/>
      <c r="G3" s="16"/>
    </row>
    <row r="4" spans="1:7" ht="12.75">
      <c r="A4" s="16"/>
      <c r="B4" s="16"/>
      <c r="C4" s="16"/>
      <c r="D4" s="16"/>
      <c r="E4" s="16"/>
      <c r="F4" s="16"/>
      <c r="G4" s="16"/>
    </row>
    <row r="5" spans="1:7" ht="12.75">
      <c r="A5" s="16"/>
      <c r="B5" s="16"/>
      <c r="C5" s="16"/>
      <c r="D5" s="16"/>
      <c r="E5" s="16"/>
      <c r="F5" s="16"/>
      <c r="G5" s="16"/>
    </row>
    <row r="6" spans="1:7" ht="4.5" customHeight="1">
      <c r="A6" s="14"/>
      <c r="B6" s="14"/>
      <c r="C6" s="14"/>
      <c r="D6" s="14"/>
      <c r="E6" s="14"/>
      <c r="F6" s="14"/>
      <c r="G6" s="14"/>
    </row>
    <row r="7" spans="1:7" ht="19.5">
      <c r="A7" s="143" t="s">
        <v>46</v>
      </c>
      <c r="B7" s="15"/>
      <c r="C7" s="15"/>
      <c r="D7" s="15"/>
      <c r="E7" s="15"/>
      <c r="F7" s="15"/>
      <c r="G7" s="75" t="s">
        <v>23</v>
      </c>
    </row>
    <row r="8" spans="1:7" ht="20.25">
      <c r="A8" s="135" t="s">
        <v>83</v>
      </c>
      <c r="B8" s="9"/>
      <c r="C8" s="9"/>
      <c r="D8" s="9"/>
      <c r="E8" s="9"/>
      <c r="F8" s="9"/>
      <c r="G8" s="9"/>
    </row>
    <row r="9" spans="1:7" ht="12.75">
      <c r="A9" s="137"/>
      <c r="B9" s="137"/>
      <c r="C9" s="137"/>
      <c r="D9" s="137"/>
      <c r="E9" s="7"/>
      <c r="F9" s="137"/>
      <c r="G9" s="137"/>
    </row>
    <row r="10" spans="1:7" ht="15.75">
      <c r="A10" s="139" t="s">
        <v>6</v>
      </c>
      <c r="B10" s="138" t="s">
        <v>0</v>
      </c>
      <c r="C10" s="138" t="s">
        <v>1</v>
      </c>
      <c r="D10" s="138" t="s">
        <v>2</v>
      </c>
      <c r="E10" s="138" t="s">
        <v>3</v>
      </c>
      <c r="F10" s="138" t="s">
        <v>4</v>
      </c>
      <c r="G10" s="138" t="s">
        <v>5</v>
      </c>
    </row>
    <row r="11" spans="1:7" ht="15">
      <c r="A11" s="19" t="s">
        <v>18</v>
      </c>
      <c r="B11" s="24">
        <f>+'2017'!C12</f>
        <v>1201522</v>
      </c>
      <c r="C11" s="24">
        <f>+'2017'!D12</f>
        <v>193582</v>
      </c>
      <c r="D11" s="24">
        <f>+'2017'!E12</f>
        <v>173266</v>
      </c>
      <c r="E11" s="24">
        <f>+'2017'!F12</f>
        <v>371740</v>
      </c>
      <c r="F11" s="24">
        <f>+'2017'!G12</f>
        <v>440006</v>
      </c>
      <c r="G11" s="24">
        <f>+'2017'!H12</f>
        <v>22928</v>
      </c>
    </row>
    <row r="12" spans="1:7" ht="15.75">
      <c r="A12" s="139" t="s">
        <v>32</v>
      </c>
      <c r="B12" s="138"/>
      <c r="C12" s="138"/>
      <c r="D12" s="138"/>
      <c r="E12" s="138"/>
      <c r="F12" s="138"/>
      <c r="G12" s="138"/>
    </row>
    <row r="13" spans="1:7" ht="15">
      <c r="A13" s="19" t="s">
        <v>18</v>
      </c>
      <c r="B13" s="24">
        <f>+B11+'2017'!C14</f>
        <v>2409719</v>
      </c>
      <c r="C13" s="24">
        <f>+C11+'2017'!D14</f>
        <v>401211</v>
      </c>
      <c r="D13" s="24">
        <f>+D11+'2017'!E14</f>
        <v>352998</v>
      </c>
      <c r="E13" s="24">
        <f>+E11+'2017'!F14</f>
        <v>736305</v>
      </c>
      <c r="F13" s="24">
        <f>+F11+'2017'!G14</f>
        <v>875211</v>
      </c>
      <c r="G13" s="24">
        <f>+G11+'2017'!H14</f>
        <v>43994</v>
      </c>
    </row>
    <row r="14" spans="1:7" ht="15.75">
      <c r="A14" s="139" t="s">
        <v>33</v>
      </c>
      <c r="B14" s="138"/>
      <c r="C14" s="138"/>
      <c r="D14" s="138"/>
      <c r="E14" s="138"/>
      <c r="F14" s="138"/>
      <c r="G14" s="138"/>
    </row>
    <row r="15" spans="1:11" ht="15">
      <c r="A15" s="19" t="s">
        <v>18</v>
      </c>
      <c r="B15" s="24">
        <f>+B13+'2017'!C16</f>
        <v>3714500</v>
      </c>
      <c r="C15" s="24">
        <f>+C13+'2017'!D16</f>
        <v>630729</v>
      </c>
      <c r="D15" s="24">
        <f>+D13+'2017'!E16</f>
        <v>552023</v>
      </c>
      <c r="E15" s="24">
        <f>+E13+'2017'!F16</f>
        <v>1120035</v>
      </c>
      <c r="F15" s="24">
        <f>+F13+'2017'!G16</f>
        <v>1345046</v>
      </c>
      <c r="G15" s="24">
        <f>+G13+'2017'!H16</f>
        <v>66667</v>
      </c>
      <c r="K15" s="163"/>
    </row>
    <row r="16" spans="1:12" ht="15.75">
      <c r="A16" s="139" t="s">
        <v>34</v>
      </c>
      <c r="B16" s="138"/>
      <c r="C16" s="138"/>
      <c r="D16" s="138"/>
      <c r="E16" s="138"/>
      <c r="F16" s="138"/>
      <c r="G16" s="138"/>
      <c r="H16" s="160"/>
      <c r="L16" s="163"/>
    </row>
    <row r="17" spans="1:7" ht="15">
      <c r="A17" s="19" t="s">
        <v>18</v>
      </c>
      <c r="B17" s="24">
        <f>+B15+'2017'!C18</f>
        <v>4972266</v>
      </c>
      <c r="C17" s="24">
        <f>+C15+'2017'!D18</f>
        <v>872123</v>
      </c>
      <c r="D17" s="24">
        <f>+D15+'2017'!E18</f>
        <v>760648</v>
      </c>
      <c r="E17" s="24">
        <f>+E15+'2017'!F18</f>
        <v>1463103</v>
      </c>
      <c r="F17" s="24">
        <f>+F15+'2017'!G18</f>
        <v>1791895</v>
      </c>
      <c r="G17" s="24">
        <f>+G15+'2017'!H18</f>
        <v>84497</v>
      </c>
    </row>
    <row r="18" spans="1:7" ht="15.75">
      <c r="A18" s="139" t="s">
        <v>35</v>
      </c>
      <c r="B18" s="138"/>
      <c r="C18" s="138"/>
      <c r="D18" s="138"/>
      <c r="E18" s="138"/>
      <c r="F18" s="138"/>
      <c r="G18" s="138"/>
    </row>
    <row r="19" spans="1:7" ht="15">
      <c r="A19" s="19" t="s">
        <v>18</v>
      </c>
      <c r="B19" s="24">
        <f>+B17+'2017'!C20</f>
        <v>5968594</v>
      </c>
      <c r="C19" s="24">
        <f>+C17+'2017'!D20</f>
        <v>1074005</v>
      </c>
      <c r="D19" s="24">
        <f>+D17+'2017'!E20</f>
        <v>934044</v>
      </c>
      <c r="E19" s="24">
        <f>+E17+'2017'!F20</f>
        <v>1712102</v>
      </c>
      <c r="F19" s="24">
        <f>+F17+'2017'!G20</f>
        <v>2153118</v>
      </c>
      <c r="G19" s="24">
        <f>+G17+'2017'!H20</f>
        <v>95325</v>
      </c>
    </row>
    <row r="20" spans="1:7" ht="15.75">
      <c r="A20" s="139" t="s">
        <v>36</v>
      </c>
      <c r="B20" s="138"/>
      <c r="C20" s="138"/>
      <c r="D20" s="138"/>
      <c r="E20" s="138"/>
      <c r="F20" s="138"/>
      <c r="G20" s="138"/>
    </row>
    <row r="21" spans="1:7" ht="15">
      <c r="A21" s="19" t="s">
        <v>18</v>
      </c>
      <c r="B21" s="24">
        <v>7023031</v>
      </c>
      <c r="C21" s="24">
        <v>1292978</v>
      </c>
      <c r="D21" s="24">
        <v>1117300</v>
      </c>
      <c r="E21" s="24">
        <v>1976831</v>
      </c>
      <c r="F21" s="24">
        <v>2530523</v>
      </c>
      <c r="G21" s="24">
        <v>105399</v>
      </c>
    </row>
    <row r="22" spans="1:7" ht="15.75">
      <c r="A22" s="139" t="s">
        <v>37</v>
      </c>
      <c r="B22" s="138"/>
      <c r="C22" s="138"/>
      <c r="D22" s="138"/>
      <c r="E22" s="138"/>
      <c r="F22" s="138"/>
      <c r="G22" s="138"/>
    </row>
    <row r="23" spans="1:7" ht="15">
      <c r="A23" s="19" t="s">
        <v>18</v>
      </c>
      <c r="B23" s="24">
        <v>8243566</v>
      </c>
      <c r="C23" s="24">
        <v>1537961</v>
      </c>
      <c r="D23" s="24">
        <v>1329840</v>
      </c>
      <c r="E23" s="24">
        <v>2303034</v>
      </c>
      <c r="F23" s="24">
        <v>2955352</v>
      </c>
      <c r="G23" s="24">
        <v>117379</v>
      </c>
    </row>
    <row r="24" spans="1:7" ht="15.75">
      <c r="A24" s="139" t="s">
        <v>38</v>
      </c>
      <c r="B24" s="138"/>
      <c r="C24" s="138"/>
      <c r="D24" s="138"/>
      <c r="E24" s="138"/>
      <c r="F24" s="138"/>
      <c r="G24" s="138"/>
    </row>
    <row r="25" spans="1:7" ht="15">
      <c r="A25" s="19" t="s">
        <v>18</v>
      </c>
      <c r="B25" s="24">
        <v>9415806</v>
      </c>
      <c r="C25" s="24">
        <v>1774838</v>
      </c>
      <c r="D25" s="24">
        <v>1530322</v>
      </c>
      <c r="E25" s="24">
        <v>2611259</v>
      </c>
      <c r="F25" s="24">
        <v>3368835</v>
      </c>
      <c r="G25" s="24">
        <v>130552</v>
      </c>
    </row>
    <row r="26" spans="1:7" ht="15.75">
      <c r="A26" s="139" t="s">
        <v>39</v>
      </c>
      <c r="B26" s="138"/>
      <c r="C26" s="138"/>
      <c r="D26" s="138"/>
      <c r="E26" s="138"/>
      <c r="F26" s="138"/>
      <c r="G26" s="138"/>
    </row>
    <row r="27" spans="1:7" ht="15">
      <c r="A27" s="19" t="s">
        <v>18</v>
      </c>
      <c r="B27" s="24">
        <f>+B25+'2017'!C28</f>
        <v>10530243</v>
      </c>
      <c r="C27" s="24">
        <f>+C25+'2017'!D28</f>
        <v>1990464</v>
      </c>
      <c r="D27" s="24">
        <f>+D25+'2017'!E28</f>
        <v>1720329</v>
      </c>
      <c r="E27" s="24">
        <f>+E25+'2017'!F28</f>
        <v>2907684</v>
      </c>
      <c r="F27" s="24">
        <f>+F25+'2017'!G28</f>
        <v>3769867</v>
      </c>
      <c r="G27" s="24">
        <f>+G25+'2017'!H28</f>
        <v>141899</v>
      </c>
    </row>
    <row r="28" spans="1:7" ht="15.75">
      <c r="A28" s="139" t="s">
        <v>40</v>
      </c>
      <c r="B28" s="138"/>
      <c r="C28" s="138"/>
      <c r="D28" s="138"/>
      <c r="E28" s="138"/>
      <c r="F28" s="138"/>
      <c r="G28" s="138"/>
    </row>
    <row r="29" spans="1:7" ht="15">
      <c r="A29" s="19" t="s">
        <v>18</v>
      </c>
      <c r="B29" s="24">
        <f>+B27+'2017'!C30</f>
        <v>11843122</v>
      </c>
      <c r="C29" s="24">
        <f>+C27+'2017'!D30</f>
        <v>2233288</v>
      </c>
      <c r="D29" s="24">
        <f>+D27+'2017'!E30</f>
        <v>1941432</v>
      </c>
      <c r="E29" s="24">
        <f>+E27+'2017'!F30</f>
        <v>3286398</v>
      </c>
      <c r="F29" s="24">
        <f>+F27+'2017'!G30</f>
        <v>4225391</v>
      </c>
      <c r="G29" s="24">
        <f>+G27+'2017'!H30</f>
        <v>156613</v>
      </c>
    </row>
    <row r="30" spans="1:7" ht="15.75">
      <c r="A30" s="139" t="s">
        <v>41</v>
      </c>
      <c r="B30" s="138"/>
      <c r="C30" s="138"/>
      <c r="D30" s="138"/>
      <c r="E30" s="138"/>
      <c r="F30" s="138"/>
      <c r="G30" s="138"/>
    </row>
    <row r="31" spans="1:7" ht="15.75">
      <c r="A31" s="19" t="s">
        <v>18</v>
      </c>
      <c r="B31" s="166">
        <v>13095112</v>
      </c>
      <c r="C31" s="166">
        <v>2445107</v>
      </c>
      <c r="D31" s="166">
        <v>2132558</v>
      </c>
      <c r="E31" s="166">
        <v>3665605</v>
      </c>
      <c r="F31" s="166">
        <v>4672786</v>
      </c>
      <c r="G31" s="166">
        <v>179056</v>
      </c>
    </row>
    <row r="32" spans="1:7" ht="15.75">
      <c r="A32" s="139" t="s">
        <v>42</v>
      </c>
      <c r="B32" s="138"/>
      <c r="C32" s="138"/>
      <c r="D32" s="138"/>
      <c r="E32" s="138"/>
      <c r="F32" s="138"/>
      <c r="G32" s="138"/>
    </row>
    <row r="33" spans="1:7" ht="15.75">
      <c r="A33" s="19" t="s">
        <v>18</v>
      </c>
      <c r="B33" s="167">
        <v>14414978</v>
      </c>
      <c r="C33" s="167">
        <v>2667122</v>
      </c>
      <c r="D33" s="167">
        <v>2324499</v>
      </c>
      <c r="E33" s="167">
        <v>4075607</v>
      </c>
      <c r="F33" s="167">
        <v>5148812</v>
      </c>
      <c r="G33" s="167">
        <v>198938</v>
      </c>
    </row>
    <row r="34" spans="1:7" ht="3" customHeight="1">
      <c r="A34" s="15"/>
      <c r="B34" s="15"/>
      <c r="C34" s="15"/>
      <c r="D34" s="15"/>
      <c r="E34" s="15"/>
      <c r="F34" s="15"/>
      <c r="G34" s="15"/>
    </row>
    <row r="35" spans="1:7" ht="12.75">
      <c r="A35" s="16"/>
      <c r="B35" s="16"/>
      <c r="C35" s="16"/>
      <c r="D35" s="16"/>
      <c r="E35" s="16"/>
      <c r="F35" s="16"/>
      <c r="G35" s="16"/>
    </row>
    <row r="36" spans="1:7" ht="12.75">
      <c r="A36" s="39" t="s">
        <v>54</v>
      </c>
      <c r="B36" s="16"/>
      <c r="C36" s="17"/>
      <c r="D36" s="17"/>
      <c r="E36" s="17"/>
      <c r="F36" s="17"/>
      <c r="G36" s="17"/>
    </row>
    <row r="37" spans="1:7" ht="12.75">
      <c r="A37" s="16"/>
      <c r="B37" s="17"/>
      <c r="C37" s="17"/>
      <c r="D37" s="17"/>
      <c r="E37" s="17"/>
      <c r="F37" s="17"/>
      <c r="G37" s="17"/>
    </row>
    <row r="38" spans="1:7" ht="12.75">
      <c r="A38" s="39"/>
      <c r="B38" s="17"/>
      <c r="C38" s="17"/>
      <c r="D38" s="17"/>
      <c r="E38" s="17"/>
      <c r="F38" s="17"/>
      <c r="G38" s="17"/>
    </row>
    <row r="39" spans="1:7" ht="12.75">
      <c r="A39" s="79"/>
      <c r="B39" s="131"/>
      <c r="C39" s="131"/>
      <c r="D39" s="131"/>
      <c r="E39" s="131"/>
      <c r="F39" s="131"/>
      <c r="G39" s="131"/>
    </row>
  </sheetData>
  <sheetProtection/>
  <hyperlinks>
    <hyperlink ref="G7" location="Indice!A1" display="Indice "/>
  </hyperlinks>
  <printOptions/>
  <pageMargins left="0.75" right="0.75" top="1" bottom="1" header="0.3" footer="0.3"/>
  <pageSetup horizontalDpi="600" verticalDpi="600" orientation="portrait" paperSize="9" scale="65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39"/>
  <sheetViews>
    <sheetView view="pageBreakPreview" zoomScale="90" zoomScaleSheetLayoutView="90" zoomScalePageLayoutView="90" workbookViewId="0" topLeftCell="A1">
      <selection activeCell="B27" sqref="B27:G27"/>
    </sheetView>
  </sheetViews>
  <sheetFormatPr defaultColWidth="11.421875" defaultRowHeight="12.75"/>
  <cols>
    <col min="1" max="1" width="22.7109375" style="0" customWidth="1"/>
    <col min="2" max="2" width="14.00390625" style="0" customWidth="1"/>
    <col min="3" max="3" width="12.421875" style="0" bestFit="1" customWidth="1"/>
    <col min="4" max="4" width="17.421875" style="0" bestFit="1" customWidth="1"/>
    <col min="5" max="5" width="15.8515625" style="0" bestFit="1" customWidth="1"/>
    <col min="6" max="6" width="11.00390625" style="0" bestFit="1" customWidth="1"/>
    <col min="7" max="7" width="12.28125" style="0" customWidth="1"/>
    <col min="8" max="8" width="11.421875" style="159" customWidth="1"/>
    <col min="12" max="12" width="17.28125" style="0" customWidth="1"/>
  </cols>
  <sheetData>
    <row r="1" spans="1:7" ht="12.75">
      <c r="A1" s="118"/>
      <c r="B1" s="118"/>
      <c r="C1" s="118"/>
      <c r="D1" s="118"/>
      <c r="E1" s="118"/>
      <c r="F1" s="118"/>
      <c r="G1" s="118"/>
    </row>
    <row r="2" spans="1:7" ht="12.75">
      <c r="A2" s="16"/>
      <c r="B2" s="16"/>
      <c r="C2" s="16"/>
      <c r="D2" s="16"/>
      <c r="E2" s="16"/>
      <c r="F2" s="16"/>
      <c r="G2" s="16"/>
    </row>
    <row r="3" spans="1:7" ht="12.75">
      <c r="A3" s="16"/>
      <c r="B3" s="16"/>
      <c r="C3" s="16"/>
      <c r="D3" s="16"/>
      <c r="E3" s="16"/>
      <c r="F3" s="16"/>
      <c r="G3" s="16"/>
    </row>
    <row r="4" spans="1:7" ht="12.75">
      <c r="A4" s="16"/>
      <c r="B4" s="16"/>
      <c r="C4" s="16"/>
      <c r="D4" s="16"/>
      <c r="E4" s="16"/>
      <c r="F4" s="16"/>
      <c r="G4" s="16"/>
    </row>
    <row r="5" spans="1:7" ht="12.75">
      <c r="A5" s="16"/>
      <c r="B5" s="16"/>
      <c r="C5" s="16"/>
      <c r="D5" s="16"/>
      <c r="E5" s="16"/>
      <c r="F5" s="16"/>
      <c r="G5" s="16"/>
    </row>
    <row r="6" spans="1:7" ht="4.5" customHeight="1">
      <c r="A6" s="14"/>
      <c r="B6" s="14"/>
      <c r="C6" s="14"/>
      <c r="D6" s="14"/>
      <c r="E6" s="14"/>
      <c r="F6" s="14"/>
      <c r="G6" s="14"/>
    </row>
    <row r="7" spans="1:7" ht="19.5">
      <c r="A7" s="143" t="s">
        <v>46</v>
      </c>
      <c r="B7" s="15"/>
      <c r="C7" s="15"/>
      <c r="D7" s="15"/>
      <c r="E7" s="15"/>
      <c r="F7" s="15"/>
      <c r="G7" s="75" t="s">
        <v>23</v>
      </c>
    </row>
    <row r="8" spans="1:7" ht="20.25">
      <c r="A8" s="135" t="s">
        <v>90</v>
      </c>
      <c r="B8" s="9"/>
      <c r="C8" s="9"/>
      <c r="D8" s="9"/>
      <c r="E8" s="9"/>
      <c r="F8" s="9"/>
      <c r="G8" s="9"/>
    </row>
    <row r="9" spans="1:7" ht="12.75">
      <c r="A9" s="137"/>
      <c r="B9" s="137"/>
      <c r="C9" s="137"/>
      <c r="D9" s="137"/>
      <c r="E9" s="7"/>
      <c r="F9" s="137"/>
      <c r="G9" s="137"/>
    </row>
    <row r="10" spans="1:7" ht="15.75">
      <c r="A10" s="139" t="s">
        <v>6</v>
      </c>
      <c r="B10" s="138" t="s">
        <v>0</v>
      </c>
      <c r="C10" s="138" t="s">
        <v>1</v>
      </c>
      <c r="D10" s="138" t="s">
        <v>2</v>
      </c>
      <c r="E10" s="138" t="s">
        <v>3</v>
      </c>
      <c r="F10" s="138" t="s">
        <v>4</v>
      </c>
      <c r="G10" s="138" t="s">
        <v>5</v>
      </c>
    </row>
    <row r="11" spans="1:7" ht="15">
      <c r="A11" s="19" t="s">
        <v>18</v>
      </c>
      <c r="B11" s="24">
        <f>+'2018'!C12</f>
        <v>1210983</v>
      </c>
      <c r="C11" s="24">
        <f>+'2018'!D12</f>
        <v>194967</v>
      </c>
      <c r="D11" s="24">
        <f>+'2018'!E12</f>
        <v>175293</v>
      </c>
      <c r="E11" s="24">
        <f>+'2018'!F12</f>
        <v>380569</v>
      </c>
      <c r="F11" s="24">
        <f>+'2018'!G12</f>
        <v>439196</v>
      </c>
      <c r="G11" s="24">
        <f>+'2018'!H12</f>
        <v>20958</v>
      </c>
    </row>
    <row r="12" spans="1:7" ht="15.75">
      <c r="A12" s="139" t="s">
        <v>32</v>
      </c>
      <c r="B12" s="138"/>
      <c r="C12" s="138"/>
      <c r="D12" s="138"/>
      <c r="E12" s="138"/>
      <c r="F12" s="138"/>
      <c r="G12" s="138"/>
    </row>
    <row r="13" spans="1:7" ht="15">
      <c r="A13" s="19" t="s">
        <v>18</v>
      </c>
      <c r="B13" s="24">
        <f>+'2018'!C12+'2018'!C14</f>
        <v>2423201</v>
      </c>
      <c r="C13" s="24">
        <f>+'2018'!D12+'2018'!D14</f>
        <v>399028</v>
      </c>
      <c r="D13" s="24">
        <f>+'2018'!E12+'2018'!E14</f>
        <v>364359</v>
      </c>
      <c r="E13" s="24">
        <f>+'2018'!F12+'2018'!F14</f>
        <v>749199</v>
      </c>
      <c r="F13" s="24">
        <f>+'2018'!G12+'2018'!G14</f>
        <v>871458</v>
      </c>
      <c r="G13" s="24">
        <f>+'2018'!H12+'2018'!H14</f>
        <v>39157</v>
      </c>
    </row>
    <row r="14" spans="1:7" ht="15.75">
      <c r="A14" s="139" t="s">
        <v>33</v>
      </c>
      <c r="B14" s="138"/>
      <c r="C14" s="138"/>
      <c r="D14" s="138"/>
      <c r="E14" s="138"/>
      <c r="F14" s="138"/>
      <c r="G14" s="138"/>
    </row>
    <row r="15" spans="1:11" ht="15">
      <c r="A15" s="19" t="s">
        <v>18</v>
      </c>
      <c r="B15" s="24">
        <f>+'2018'!C12+'2018'!C14+'2018'!C16</f>
        <v>3788719</v>
      </c>
      <c r="C15" s="24">
        <f>+'2018'!D12+'2018'!D14+'2018'!D16</f>
        <v>637437</v>
      </c>
      <c r="D15" s="24">
        <f>+'2018'!E12+'2018'!E14+'2018'!E16</f>
        <v>581649</v>
      </c>
      <c r="E15" s="24">
        <f>+'2018'!F12+'2018'!F14+'2018'!F16</f>
        <v>1156545</v>
      </c>
      <c r="F15" s="24">
        <f>+'2018'!G12+'2018'!G14+'2018'!G16</f>
        <v>1353143</v>
      </c>
      <c r="G15" s="24">
        <f>+'2018'!H12+'2018'!H14+'2018'!H16</f>
        <v>59945</v>
      </c>
      <c r="K15" s="163"/>
    </row>
    <row r="16" spans="1:12" ht="15.75">
      <c r="A16" s="139" t="s">
        <v>34</v>
      </c>
      <c r="B16" s="138"/>
      <c r="C16" s="138"/>
      <c r="D16" s="138"/>
      <c r="E16" s="138"/>
      <c r="F16" s="138"/>
      <c r="G16" s="138"/>
      <c r="H16" s="160"/>
      <c r="L16" s="168"/>
    </row>
    <row r="17" spans="1:7" ht="15">
      <c r="A17" s="19" t="s">
        <v>18</v>
      </c>
      <c r="B17" s="24">
        <f>+B15+'2018'!C18</f>
        <v>4893832</v>
      </c>
      <c r="C17" s="24">
        <f>+C15+'2018'!D18</f>
        <v>848433</v>
      </c>
      <c r="D17" s="24">
        <f>+D15+'2018'!E18</f>
        <v>767581</v>
      </c>
      <c r="E17" s="24">
        <f>+E15+'2018'!F18</f>
        <v>1448058</v>
      </c>
      <c r="F17" s="24">
        <f>+F15+'2018'!G18</f>
        <v>1754682</v>
      </c>
      <c r="G17" s="24">
        <f>+G15+'2018'!H18</f>
        <v>75078</v>
      </c>
    </row>
    <row r="18" spans="1:17" ht="15.75">
      <c r="A18" s="139" t="s">
        <v>35</v>
      </c>
      <c r="B18" s="138"/>
      <c r="C18" s="138"/>
      <c r="D18" s="138"/>
      <c r="E18" s="138"/>
      <c r="F18" s="138"/>
      <c r="G18" s="138"/>
      <c r="L18" s="163"/>
      <c r="M18" s="163"/>
      <c r="N18" s="163"/>
      <c r="O18" s="163"/>
      <c r="P18" s="163"/>
      <c r="Q18" s="163"/>
    </row>
    <row r="19" spans="1:7" ht="15">
      <c r="A19" s="19" t="s">
        <v>18</v>
      </c>
      <c r="B19" s="24">
        <f>+B17+'2018'!C20</f>
        <v>5865663</v>
      </c>
      <c r="C19" s="24">
        <f>+C17+'2018'!D20</f>
        <v>1049360</v>
      </c>
      <c r="D19" s="24">
        <f>+D17+'2018'!E20</f>
        <v>934782</v>
      </c>
      <c r="E19" s="24">
        <f>+E17+'2018'!F20</f>
        <v>1690997</v>
      </c>
      <c r="F19" s="24">
        <f>+F17+'2018'!G20</f>
        <v>2104216</v>
      </c>
      <c r="G19" s="24">
        <f>+G17+'2018'!H20</f>
        <v>86308</v>
      </c>
    </row>
    <row r="20" spans="1:7" ht="15.75">
      <c r="A20" s="139" t="s">
        <v>36</v>
      </c>
      <c r="B20" s="138"/>
      <c r="C20" s="138"/>
      <c r="D20" s="138"/>
      <c r="E20" s="138"/>
      <c r="F20" s="138"/>
      <c r="G20" s="138"/>
    </row>
    <row r="21" spans="1:7" ht="15">
      <c r="A21" s="19" t="s">
        <v>18</v>
      </c>
      <c r="B21" s="24">
        <f>+B19+'2018'!C22</f>
        <v>6881824</v>
      </c>
      <c r="C21" s="24">
        <f>+C19+'2018'!D22</f>
        <v>1256064</v>
      </c>
      <c r="D21" s="24">
        <f>+D19+'2018'!E22</f>
        <v>1115260</v>
      </c>
      <c r="E21" s="24">
        <f>+E19+'2018'!F22</f>
        <v>1943733</v>
      </c>
      <c r="F21" s="24">
        <f>+F19+'2018'!G22</f>
        <v>2471038</v>
      </c>
      <c r="G21" s="24">
        <f>+G19+'2018'!H22</f>
        <v>95729</v>
      </c>
    </row>
    <row r="22" spans="1:7" ht="15.75">
      <c r="A22" s="139" t="s">
        <v>37</v>
      </c>
      <c r="B22" s="138"/>
      <c r="C22" s="138"/>
      <c r="D22" s="138"/>
      <c r="E22" s="138"/>
      <c r="F22" s="138"/>
      <c r="G22" s="138"/>
    </row>
    <row r="23" spans="1:7" ht="15">
      <c r="A23" s="19" t="s">
        <v>18</v>
      </c>
      <c r="B23" s="24">
        <f>+B21+'2018'!C24</f>
        <v>8027532</v>
      </c>
      <c r="C23" s="24">
        <f>+C21+'2018'!D24</f>
        <v>1480615</v>
      </c>
      <c r="D23" s="24">
        <f>+D21+'2018'!E24</f>
        <v>1318136</v>
      </c>
      <c r="E23" s="24">
        <f>+E21+'2018'!F24</f>
        <v>2241737</v>
      </c>
      <c r="F23" s="24">
        <f>+F21+'2018'!G24</f>
        <v>2877868</v>
      </c>
      <c r="G23" s="24">
        <f>+G21+'2018'!H24</f>
        <v>109176</v>
      </c>
    </row>
    <row r="24" spans="1:7" ht="15.75">
      <c r="A24" s="139" t="s">
        <v>38</v>
      </c>
      <c r="B24" s="138"/>
      <c r="C24" s="138"/>
      <c r="D24" s="138"/>
      <c r="E24" s="138"/>
      <c r="F24" s="138"/>
      <c r="G24" s="138"/>
    </row>
    <row r="25" spans="1:7" ht="15">
      <c r="A25" s="19" t="s">
        <v>18</v>
      </c>
      <c r="B25" s="24">
        <f>+B23+'2018'!C26</f>
        <v>9131470</v>
      </c>
      <c r="C25" s="24">
        <f>+C23+'2018'!D26</f>
        <v>1696843</v>
      </c>
      <c r="D25" s="24">
        <f>+D23+'2018'!E26</f>
        <v>1509896</v>
      </c>
      <c r="E25" s="24">
        <f>+E23+'2018'!F26</f>
        <v>2529129</v>
      </c>
      <c r="F25" s="24">
        <f>+F23+'2018'!G26</f>
        <v>3273857</v>
      </c>
      <c r="G25" s="24">
        <f>+G23+'2018'!H26</f>
        <v>121745</v>
      </c>
    </row>
    <row r="26" spans="1:7" ht="15.75">
      <c r="A26" s="139" t="s">
        <v>39</v>
      </c>
      <c r="B26" s="138"/>
      <c r="C26" s="138"/>
      <c r="D26" s="138"/>
      <c r="E26" s="138"/>
      <c r="F26" s="138"/>
      <c r="G26" s="138"/>
    </row>
    <row r="27" spans="1:7" ht="15">
      <c r="A27" s="19" t="s">
        <v>18</v>
      </c>
      <c r="B27" s="24">
        <f>+B25+'2018'!C28</f>
        <v>10191193</v>
      </c>
      <c r="C27" s="24">
        <f>+C25+'2018'!D28</f>
        <v>1903401</v>
      </c>
      <c r="D27" s="24">
        <f>+D25+'2018'!E28</f>
        <v>1692536</v>
      </c>
      <c r="E27" s="24">
        <f>+E25+'2018'!F28</f>
        <v>2809490</v>
      </c>
      <c r="F27" s="24">
        <f>+F25+'2018'!G28</f>
        <v>3654679</v>
      </c>
      <c r="G27" s="24">
        <f>+G25+'2018'!H28</f>
        <v>131087</v>
      </c>
    </row>
    <row r="28" spans="1:7" ht="15.75">
      <c r="A28" s="139" t="s">
        <v>40</v>
      </c>
      <c r="B28" s="138"/>
      <c r="C28" s="138"/>
      <c r="D28" s="138"/>
      <c r="E28" s="138"/>
      <c r="F28" s="138"/>
      <c r="G28" s="138"/>
    </row>
    <row r="29" spans="1:7" ht="15">
      <c r="A29" s="19" t="s">
        <v>18</v>
      </c>
      <c r="B29" s="24">
        <f>+B27+'2018'!C30</f>
        <v>11455841</v>
      </c>
      <c r="C29" s="24">
        <f>+C27+'2018'!D30</f>
        <v>2134896</v>
      </c>
      <c r="D29" s="24">
        <f>+D27+'2018'!E30</f>
        <v>1903219</v>
      </c>
      <c r="E29" s="24">
        <f>+E27+'2018'!F30</f>
        <v>3165746</v>
      </c>
      <c r="F29" s="24">
        <f>+F27+'2018'!G30</f>
        <v>4108026</v>
      </c>
      <c r="G29" s="24">
        <f>+G27+'2018'!H30</f>
        <v>143954</v>
      </c>
    </row>
    <row r="30" spans="1:7" ht="15.75">
      <c r="A30" s="139" t="s">
        <v>41</v>
      </c>
      <c r="B30" s="138"/>
      <c r="C30" s="138"/>
      <c r="D30" s="138"/>
      <c r="E30" s="138"/>
      <c r="F30" s="138"/>
      <c r="G30" s="138"/>
    </row>
    <row r="31" spans="1:7" ht="15">
      <c r="A31" s="19" t="s">
        <v>18</v>
      </c>
      <c r="B31" s="24">
        <f>+B29+'2018'!C32</f>
        <v>12664019</v>
      </c>
      <c r="C31" s="24">
        <f>+C29+'2018'!D32</f>
        <v>2345345</v>
      </c>
      <c r="D31" s="24">
        <f>+D29+'2018'!E32</f>
        <v>2077821</v>
      </c>
      <c r="E31" s="24">
        <f>+E29+'2018'!F32</f>
        <v>3517990</v>
      </c>
      <c r="F31" s="24">
        <f>+F29+'2018'!G32</f>
        <v>4559387</v>
      </c>
      <c r="G31" s="24">
        <f>+G29+'2018'!H32</f>
        <v>163476</v>
      </c>
    </row>
    <row r="32" spans="1:7" ht="15.75">
      <c r="A32" s="139" t="s">
        <v>42</v>
      </c>
      <c r="B32" s="138"/>
      <c r="C32" s="138"/>
      <c r="D32" s="138"/>
      <c r="E32" s="138"/>
      <c r="F32" s="138"/>
      <c r="G32" s="138"/>
    </row>
    <row r="33" spans="1:7" ht="15">
      <c r="A33" s="19" t="s">
        <v>18</v>
      </c>
      <c r="B33" s="24">
        <f>+B31+'2018'!C34</f>
        <v>13960097</v>
      </c>
      <c r="C33" s="24">
        <f>+C31+'2018'!D34</f>
        <v>2561709</v>
      </c>
      <c r="D33" s="24">
        <f>+D31+'2018'!E34</f>
        <v>2258673</v>
      </c>
      <c r="E33" s="24">
        <f>+E31+'2018'!F34</f>
        <v>3911404</v>
      </c>
      <c r="F33" s="24">
        <f>+F31+'2018'!G34</f>
        <v>5045468</v>
      </c>
      <c r="G33" s="24">
        <f>+G31+'2018'!H34</f>
        <v>182843</v>
      </c>
    </row>
    <row r="34" spans="1:7" ht="3" customHeight="1">
      <c r="A34" s="15"/>
      <c r="B34" s="15"/>
      <c r="C34" s="15"/>
      <c r="D34" s="15"/>
      <c r="E34" s="15"/>
      <c r="F34" s="15"/>
      <c r="G34" s="15"/>
    </row>
    <row r="35" spans="1:7" ht="12.75">
      <c r="A35" s="16"/>
      <c r="B35" s="16"/>
      <c r="C35" s="16"/>
      <c r="D35" s="16"/>
      <c r="E35" s="16"/>
      <c r="F35" s="16"/>
      <c r="G35" s="16"/>
    </row>
    <row r="36" spans="1:7" ht="12.75">
      <c r="A36" s="39" t="s">
        <v>54</v>
      </c>
      <c r="B36" s="16"/>
      <c r="C36" s="17"/>
      <c r="D36" s="17"/>
      <c r="E36" s="17"/>
      <c r="F36" s="17"/>
      <c r="G36" s="17"/>
    </row>
    <row r="37" spans="1:7" ht="12.75">
      <c r="A37" s="16"/>
      <c r="B37" s="17"/>
      <c r="C37" s="17"/>
      <c r="D37" s="17"/>
      <c r="E37" s="17"/>
      <c r="F37" s="17"/>
      <c r="G37" s="17"/>
    </row>
    <row r="38" spans="1:7" ht="12.75">
      <c r="A38" s="39"/>
      <c r="B38" s="17"/>
      <c r="C38" s="17"/>
      <c r="D38" s="17"/>
      <c r="E38" s="17"/>
      <c r="F38" s="17"/>
      <c r="G38" s="17"/>
    </row>
    <row r="39" spans="1:7" ht="12.75">
      <c r="A39" s="79"/>
      <c r="B39" s="131"/>
      <c r="C39" s="131"/>
      <c r="D39" s="131"/>
      <c r="E39" s="131"/>
      <c r="F39" s="131"/>
      <c r="G39" s="131"/>
    </row>
  </sheetData>
  <sheetProtection/>
  <hyperlinks>
    <hyperlink ref="G7" location="Indice!A1" display="Indice "/>
  </hyperlinks>
  <printOptions/>
  <pageMargins left="0.75" right="0.75" top="1" bottom="1" header="0.3" footer="0.3"/>
  <pageSetup horizontalDpi="600" verticalDpi="600" orientation="portrait" paperSize="9" scale="65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39"/>
  <sheetViews>
    <sheetView view="pageBreakPreview" zoomScale="90" zoomScaleSheetLayoutView="90" zoomScalePageLayoutView="90" workbookViewId="0" topLeftCell="A1">
      <selection activeCell="A1" sqref="A1"/>
    </sheetView>
  </sheetViews>
  <sheetFormatPr defaultColWidth="11.421875" defaultRowHeight="12.75"/>
  <cols>
    <col min="1" max="1" width="22.7109375" style="0" customWidth="1"/>
    <col min="2" max="2" width="14.00390625" style="0" customWidth="1"/>
    <col min="3" max="3" width="12.421875" style="0" bestFit="1" customWidth="1"/>
    <col min="4" max="4" width="17.421875" style="0" bestFit="1" customWidth="1"/>
    <col min="5" max="5" width="15.8515625" style="0" bestFit="1" customWidth="1"/>
    <col min="6" max="6" width="11.00390625" style="0" bestFit="1" customWidth="1"/>
    <col min="7" max="7" width="12.28125" style="0" customWidth="1"/>
    <col min="8" max="8" width="11.421875" style="159" customWidth="1"/>
    <col min="12" max="12" width="17.28125" style="0" customWidth="1"/>
    <col min="13" max="13" width="22.7109375" style="0" bestFit="1" customWidth="1"/>
    <col min="14" max="14" width="11.28125" style="0" bestFit="1" customWidth="1"/>
    <col min="15" max="15" width="14.8515625" style="0" bestFit="1" customWidth="1"/>
    <col min="16" max="16" width="13.00390625" style="0" bestFit="1" customWidth="1"/>
    <col min="17" max="17" width="11.8515625" style="0" bestFit="1" customWidth="1"/>
    <col min="18" max="18" width="12.421875" style="0" bestFit="1" customWidth="1"/>
  </cols>
  <sheetData>
    <row r="1" spans="1:7" ht="12.75">
      <c r="A1" s="118"/>
      <c r="B1" s="118"/>
      <c r="C1" s="118"/>
      <c r="D1" s="118"/>
      <c r="E1" s="118"/>
      <c r="F1" s="118"/>
      <c r="G1" s="118"/>
    </row>
    <row r="2" spans="1:7" ht="12.75">
      <c r="A2" s="16"/>
      <c r="B2" s="16"/>
      <c r="C2" s="16"/>
      <c r="D2" s="16"/>
      <c r="E2" s="16"/>
      <c r="F2" s="16"/>
      <c r="G2" s="16"/>
    </row>
    <row r="3" spans="1:7" ht="12.75">
      <c r="A3" s="16"/>
      <c r="B3" s="16"/>
      <c r="C3" s="16"/>
      <c r="D3" s="16"/>
      <c r="E3" s="16"/>
      <c r="F3" s="16"/>
      <c r="G3" s="16"/>
    </row>
    <row r="4" spans="1:7" ht="12.75">
      <c r="A4" s="16"/>
      <c r="B4" s="16"/>
      <c r="C4" s="16"/>
      <c r="D4" s="16"/>
      <c r="E4" s="16"/>
      <c r="F4" s="16"/>
      <c r="G4" s="16"/>
    </row>
    <row r="5" spans="1:7" ht="12.75">
      <c r="A5" s="16"/>
      <c r="B5" s="16"/>
      <c r="C5" s="16"/>
      <c r="D5" s="16"/>
      <c r="E5" s="16"/>
      <c r="F5" s="16"/>
      <c r="G5" s="16"/>
    </row>
    <row r="6" spans="1:7" ht="4.5" customHeight="1">
      <c r="A6" s="14"/>
      <c r="B6" s="14"/>
      <c r="C6" s="14"/>
      <c r="D6" s="14"/>
      <c r="E6" s="14"/>
      <c r="F6" s="14"/>
      <c r="G6" s="14"/>
    </row>
    <row r="7" spans="1:7" ht="19.5">
      <c r="A7" s="143" t="s">
        <v>46</v>
      </c>
      <c r="B7" s="15"/>
      <c r="C7" s="15"/>
      <c r="D7" s="15"/>
      <c r="E7" s="15"/>
      <c r="F7" s="15"/>
      <c r="G7" s="75" t="s">
        <v>23</v>
      </c>
    </row>
    <row r="8" spans="1:7" ht="20.25">
      <c r="A8" s="135" t="s">
        <v>96</v>
      </c>
      <c r="B8" s="9"/>
      <c r="C8" s="9"/>
      <c r="D8" s="9"/>
      <c r="E8" s="9"/>
      <c r="F8" s="9"/>
      <c r="G8" s="9"/>
    </row>
    <row r="9" spans="1:7" ht="12.75">
      <c r="A9" s="137"/>
      <c r="B9" s="137"/>
      <c r="C9" s="137"/>
      <c r="D9" s="137"/>
      <c r="E9" s="7"/>
      <c r="F9" s="137"/>
      <c r="G9" s="137"/>
    </row>
    <row r="10" spans="1:7" ht="15.75">
      <c r="A10" s="139" t="s">
        <v>6</v>
      </c>
      <c r="B10" s="138" t="s">
        <v>0</v>
      </c>
      <c r="C10" s="138" t="s">
        <v>1</v>
      </c>
      <c r="D10" s="138" t="s">
        <v>2</v>
      </c>
      <c r="E10" s="138" t="s">
        <v>3</v>
      </c>
      <c r="F10" s="138" t="s">
        <v>4</v>
      </c>
      <c r="G10" s="138" t="s">
        <v>5</v>
      </c>
    </row>
    <row r="11" spans="1:7" ht="15">
      <c r="A11" s="19" t="s">
        <v>18</v>
      </c>
      <c r="B11" s="24">
        <f>+'2019'!C12</f>
        <v>1183489</v>
      </c>
      <c r="C11" s="24">
        <f>+'2019'!D12</f>
        <v>193828</v>
      </c>
      <c r="D11" s="24">
        <f>+'2019'!E12</f>
        <v>155337</v>
      </c>
      <c r="E11" s="24">
        <f>+'2019'!F12</f>
        <v>362832</v>
      </c>
      <c r="F11" s="24">
        <f>+'2019'!G12</f>
        <v>451858</v>
      </c>
      <c r="G11" s="24">
        <f>+'2019'!H12</f>
        <v>19634</v>
      </c>
    </row>
    <row r="12" spans="1:7" ht="15.75">
      <c r="A12" s="139" t="s">
        <v>32</v>
      </c>
      <c r="B12" s="138"/>
      <c r="C12" s="138"/>
      <c r="D12" s="138"/>
      <c r="E12" s="138"/>
      <c r="F12" s="138"/>
      <c r="G12" s="138"/>
    </row>
    <row r="13" spans="1:18" ht="15">
      <c r="A13" s="19" t="s">
        <v>18</v>
      </c>
      <c r="B13" s="24">
        <f>+B11+'2019'!C14</f>
        <v>2369922</v>
      </c>
      <c r="C13" s="24">
        <f>+C11+'2019'!D14</f>
        <v>401451</v>
      </c>
      <c r="D13" s="24">
        <f>+D11+'2019'!E14</f>
        <v>317149</v>
      </c>
      <c r="E13" s="24">
        <f>+E11+'2019'!F14</f>
        <v>721460</v>
      </c>
      <c r="F13" s="24">
        <f>+F11+'2019'!G14</f>
        <v>892275</v>
      </c>
      <c r="G13" s="24">
        <f>+G11+'2019'!H14</f>
        <v>37587</v>
      </c>
      <c r="M13" s="170"/>
      <c r="N13" s="170"/>
      <c r="O13" s="170"/>
      <c r="P13" s="170"/>
      <c r="Q13" s="170"/>
      <c r="R13" s="170"/>
    </row>
    <row r="14" spans="1:18" ht="15.75">
      <c r="A14" s="139" t="s">
        <v>33</v>
      </c>
      <c r="B14" s="138"/>
      <c r="C14" s="138"/>
      <c r="D14" s="138"/>
      <c r="E14" s="138"/>
      <c r="F14" s="138"/>
      <c r="G14" s="138"/>
      <c r="M14" s="172"/>
      <c r="N14" s="172"/>
      <c r="O14" s="172"/>
      <c r="P14" s="172"/>
      <c r="Q14" s="172"/>
      <c r="R14" s="172"/>
    </row>
    <row r="15" spans="1:18" ht="15">
      <c r="A15" s="19" t="s">
        <v>18</v>
      </c>
      <c r="B15" s="24">
        <f>+B13+'2019'!C16</f>
        <v>3716777</v>
      </c>
      <c r="C15" s="24">
        <f>+C13+'2019'!D16</f>
        <v>645400</v>
      </c>
      <c r="D15" s="24">
        <f>+D13+'2019'!E16</f>
        <v>505514</v>
      </c>
      <c r="E15" s="24">
        <f>+E13+'2019'!F16</f>
        <v>1120296</v>
      </c>
      <c r="F15" s="24">
        <f>+F13+'2019'!G16</f>
        <v>1388046</v>
      </c>
      <c r="G15" s="24">
        <f>+G13+'2019'!H16</f>
        <v>57521</v>
      </c>
      <c r="K15" s="163"/>
      <c r="M15" s="170"/>
      <c r="N15" s="170"/>
      <c r="O15" s="170"/>
      <c r="P15" s="170"/>
      <c r="Q15" s="170"/>
      <c r="R15" s="170"/>
    </row>
    <row r="16" spans="1:18" ht="15.75">
      <c r="A16" s="139" t="s">
        <v>34</v>
      </c>
      <c r="B16" s="138"/>
      <c r="C16" s="138"/>
      <c r="D16" s="138"/>
      <c r="E16" s="138"/>
      <c r="F16" s="138"/>
      <c r="G16" s="138"/>
      <c r="H16" s="160"/>
      <c r="L16" s="168"/>
      <c r="M16" s="172"/>
      <c r="N16" s="172"/>
      <c r="O16" s="172"/>
      <c r="P16" s="172"/>
      <c r="Q16" s="172"/>
      <c r="R16" s="172"/>
    </row>
    <row r="17" spans="1:18" ht="15">
      <c r="A17" s="19" t="s">
        <v>18</v>
      </c>
      <c r="B17" s="24">
        <f>+B15+'2019'!C18</f>
        <v>4829398</v>
      </c>
      <c r="C17" s="24">
        <f>+C15+'2019'!D18</f>
        <v>863328</v>
      </c>
      <c r="D17" s="24">
        <f>+D15+'2019'!E18</f>
        <v>678283</v>
      </c>
      <c r="E17" s="24">
        <f>+E15+'2019'!F18</f>
        <v>1410062</v>
      </c>
      <c r="F17" s="24">
        <f>+F15+'2019'!G18</f>
        <v>1803941</v>
      </c>
      <c r="G17" s="24">
        <f>+G15+'2019'!H18</f>
        <v>73784</v>
      </c>
      <c r="M17" s="130"/>
      <c r="N17" s="130"/>
      <c r="O17" s="130"/>
      <c r="P17" s="130"/>
      <c r="Q17" s="130"/>
      <c r="R17" s="130"/>
    </row>
    <row r="18" spans="1:18" ht="15.75">
      <c r="A18" s="139" t="s">
        <v>35</v>
      </c>
      <c r="B18" s="138"/>
      <c r="C18" s="138"/>
      <c r="D18" s="138"/>
      <c r="E18" s="138"/>
      <c r="F18" s="138"/>
      <c r="G18" s="138"/>
      <c r="L18" s="163"/>
      <c r="M18" s="163"/>
      <c r="N18" s="163"/>
      <c r="O18" s="163"/>
      <c r="P18" s="163"/>
      <c r="Q18" s="163"/>
      <c r="R18" s="163"/>
    </row>
    <row r="19" spans="1:7" ht="15">
      <c r="A19" s="19" t="s">
        <v>18</v>
      </c>
      <c r="B19" s="24">
        <f>+B17+'2019'!C20</f>
        <v>5732994</v>
      </c>
      <c r="C19" s="24">
        <f>+C17+'2019'!D20</f>
        <v>1057085</v>
      </c>
      <c r="D19" s="24">
        <f>+D17+'2019'!E20</f>
        <v>815347</v>
      </c>
      <c r="E19" s="24">
        <f>+E17+'2019'!F20</f>
        <v>1621938</v>
      </c>
      <c r="F19" s="24">
        <f>+F17+'2019'!G20</f>
        <v>2154687</v>
      </c>
      <c r="G19" s="24">
        <f>+G17+'2019'!H20</f>
        <v>83937</v>
      </c>
    </row>
    <row r="20" spans="1:7" ht="15.75">
      <c r="A20" s="139" t="s">
        <v>36</v>
      </c>
      <c r="B20" s="138"/>
      <c r="C20" s="138"/>
      <c r="D20" s="138"/>
      <c r="E20" s="138"/>
      <c r="F20" s="138"/>
      <c r="G20" s="138"/>
    </row>
    <row r="21" spans="1:7" ht="15">
      <c r="A21" s="19" t="s">
        <v>18</v>
      </c>
      <c r="B21" s="24">
        <f>+B19+'2019'!C22</f>
        <v>6689083</v>
      </c>
      <c r="C21" s="24">
        <f>+C19+'2019'!D22</f>
        <v>1258210</v>
      </c>
      <c r="D21" s="24">
        <f>+D19+'2019'!E22</f>
        <v>969507</v>
      </c>
      <c r="E21" s="24">
        <f>+E19+'2019'!F22</f>
        <v>1847811</v>
      </c>
      <c r="F21" s="24">
        <f>+F19+'2019'!G22</f>
        <v>2520102</v>
      </c>
      <c r="G21" s="24">
        <f>+G19+'2019'!H22</f>
        <v>93453</v>
      </c>
    </row>
    <row r="22" spans="1:7" ht="15.75">
      <c r="A22" s="139" t="s">
        <v>37</v>
      </c>
      <c r="B22" s="138"/>
      <c r="C22" s="138"/>
      <c r="D22" s="138"/>
      <c r="E22" s="138"/>
      <c r="F22" s="138"/>
      <c r="G22" s="138"/>
    </row>
    <row r="23" spans="1:7" ht="15">
      <c r="A23" s="19" t="s">
        <v>18</v>
      </c>
      <c r="B23" s="24">
        <f>+B21+'2019'!C24</f>
        <v>7732000</v>
      </c>
      <c r="C23" s="24">
        <f>+C21+'2019'!D24</f>
        <v>1469720</v>
      </c>
      <c r="D23" s="24">
        <f>+D21+'2019'!E24</f>
        <v>1135344</v>
      </c>
      <c r="E23" s="24">
        <f>+E21+'2019'!F24</f>
        <v>2103472</v>
      </c>
      <c r="F23" s="24">
        <f>+F21+'2019'!G24</f>
        <v>2918590</v>
      </c>
      <c r="G23" s="24">
        <f>+G21+'2019'!H24</f>
        <v>104874</v>
      </c>
    </row>
    <row r="24" spans="1:7" ht="15.75">
      <c r="A24" s="139" t="s">
        <v>38</v>
      </c>
      <c r="B24" s="139"/>
      <c r="C24" s="139"/>
      <c r="D24" s="139"/>
      <c r="E24" s="139"/>
      <c r="F24" s="139"/>
      <c r="G24" s="139"/>
    </row>
    <row r="25" spans="1:7" ht="15">
      <c r="A25" s="19" t="s">
        <v>18</v>
      </c>
      <c r="B25" s="24">
        <f>+B23+'2019'!C26</f>
        <v>8762291</v>
      </c>
      <c r="C25" s="24">
        <f>+C23+'2019'!D26</f>
        <v>1683871</v>
      </c>
      <c r="D25" s="24">
        <f>+D23+'2019'!E26</f>
        <v>1298224</v>
      </c>
      <c r="E25" s="24">
        <f>+E23+'2019'!F26</f>
        <v>2351223</v>
      </c>
      <c r="F25" s="24">
        <f>+F23+'2019'!G26</f>
        <v>3313908</v>
      </c>
      <c r="G25" s="24">
        <f>+G23+'2019'!H26</f>
        <v>115065</v>
      </c>
    </row>
    <row r="26" spans="1:7" ht="15.75">
      <c r="A26" s="139" t="s">
        <v>39</v>
      </c>
      <c r="B26" s="138"/>
      <c r="C26" s="138"/>
      <c r="D26" s="138"/>
      <c r="E26" s="138"/>
      <c r="F26" s="138"/>
      <c r="G26" s="138"/>
    </row>
    <row r="27" spans="1:7" ht="15">
      <c r="A27" s="19" t="s">
        <v>18</v>
      </c>
      <c r="B27" s="24">
        <f>+B25+'2019'!C28</f>
        <v>9712670</v>
      </c>
      <c r="C27" s="24">
        <f>+C25+'2019'!D28</f>
        <v>1880026</v>
      </c>
      <c r="D27" s="24">
        <f>+D25+'2019'!E28</f>
        <v>1447186</v>
      </c>
      <c r="E27" s="24">
        <f>+E25+'2019'!F28</f>
        <v>2582552</v>
      </c>
      <c r="F27" s="24">
        <f>+F25+'2019'!G28</f>
        <v>3677151</v>
      </c>
      <c r="G27" s="24">
        <f>+G25+'2019'!H28</f>
        <v>125755</v>
      </c>
    </row>
    <row r="28" spans="1:7" ht="15.75">
      <c r="A28" s="139" t="s">
        <v>40</v>
      </c>
      <c r="B28" s="138"/>
      <c r="C28" s="138"/>
      <c r="D28" s="138"/>
      <c r="E28" s="138"/>
      <c r="F28" s="138"/>
      <c r="G28" s="138"/>
    </row>
    <row r="29" spans="1:7" ht="15">
      <c r="A29" s="19" t="s">
        <v>18</v>
      </c>
      <c r="B29" s="24">
        <f>+B27+'2019'!C30</f>
        <v>10835724</v>
      </c>
      <c r="C29" s="24">
        <f>+C27+'2019'!D30</f>
        <v>2091072</v>
      </c>
      <c r="D29" s="24">
        <f>+D27+'2019'!E30</f>
        <v>1620476</v>
      </c>
      <c r="E29" s="24">
        <f>+E27+'2019'!F30</f>
        <v>2880940</v>
      </c>
      <c r="F29" s="24">
        <f>+F27+'2019'!G30</f>
        <v>4103616</v>
      </c>
      <c r="G29" s="24">
        <f>+G27+'2019'!H30</f>
        <v>139620</v>
      </c>
    </row>
    <row r="30" spans="1:7" ht="15.75">
      <c r="A30" s="139" t="s">
        <v>41</v>
      </c>
      <c r="B30" s="138"/>
      <c r="C30" s="138"/>
      <c r="D30" s="138"/>
      <c r="E30" s="138"/>
      <c r="F30" s="138"/>
      <c r="G30" s="138"/>
    </row>
    <row r="31" spans="1:7" ht="15">
      <c r="A31" s="19" t="s">
        <v>18</v>
      </c>
      <c r="B31" s="24">
        <f>B29+'2019'!C32</f>
        <v>12017938</v>
      </c>
      <c r="C31" s="24">
        <f>C29+'2019'!D32</f>
        <v>2281689</v>
      </c>
      <c r="D31" s="24">
        <f>D29+'2019'!E32</f>
        <v>1785318</v>
      </c>
      <c r="E31" s="24">
        <f>E29+'2019'!F32</f>
        <v>3237216</v>
      </c>
      <c r="F31" s="24">
        <f>F29+'2019'!G32</f>
        <v>4555379</v>
      </c>
      <c r="G31" s="24">
        <f>G29+'2019'!H32</f>
        <v>158336</v>
      </c>
    </row>
    <row r="32" spans="1:7" ht="15.75">
      <c r="A32" s="139" t="s">
        <v>42</v>
      </c>
      <c r="B32" s="138"/>
      <c r="C32" s="138"/>
      <c r="D32" s="138"/>
      <c r="E32" s="138"/>
      <c r="F32" s="138"/>
      <c r="G32" s="138"/>
    </row>
    <row r="33" spans="1:7" ht="15">
      <c r="A33" s="19" t="s">
        <v>18</v>
      </c>
      <c r="B33" s="24">
        <f>B31+'2019'!C34</f>
        <v>13262087</v>
      </c>
      <c r="C33" s="24">
        <f>C31+'2019'!D34</f>
        <v>2488520</v>
      </c>
      <c r="D33" s="24">
        <f>D31+'2019'!E34</f>
        <v>1950950</v>
      </c>
      <c r="E33" s="24">
        <f>E31+'2019'!F34</f>
        <v>3613081</v>
      </c>
      <c r="F33" s="24">
        <f>F31+'2019'!G34</f>
        <v>5032644</v>
      </c>
      <c r="G33" s="24">
        <f>G31+'2019'!H34</f>
        <v>176892</v>
      </c>
    </row>
    <row r="34" spans="1:7" ht="3" customHeight="1">
      <c r="A34" s="15"/>
      <c r="B34" s="15"/>
      <c r="C34" s="15"/>
      <c r="D34" s="15"/>
      <c r="E34" s="15"/>
      <c r="F34" s="15"/>
      <c r="G34" s="15"/>
    </row>
    <row r="35" spans="1:7" ht="12.75">
      <c r="A35" s="16"/>
      <c r="B35" s="16"/>
      <c r="C35" s="16"/>
      <c r="D35" s="16"/>
      <c r="E35" s="16"/>
      <c r="F35" s="16"/>
      <c r="G35" s="16"/>
    </row>
    <row r="36" spans="1:7" ht="12.75">
      <c r="A36" s="39" t="s">
        <v>54</v>
      </c>
      <c r="B36" s="16"/>
      <c r="C36" s="17"/>
      <c r="D36" s="17"/>
      <c r="E36" s="17"/>
      <c r="F36" s="17"/>
      <c r="G36" s="17"/>
    </row>
    <row r="37" spans="1:7" ht="12.75">
      <c r="A37" s="16"/>
      <c r="B37" s="17"/>
      <c r="C37" s="17"/>
      <c r="D37" s="17"/>
      <c r="E37" s="17"/>
      <c r="F37" s="17"/>
      <c r="G37" s="17"/>
    </row>
    <row r="38" spans="1:7" ht="12.75">
      <c r="A38" s="39"/>
      <c r="B38" s="17"/>
      <c r="C38" s="17"/>
      <c r="D38" s="17"/>
      <c r="E38" s="17"/>
      <c r="F38" s="17"/>
      <c r="G38" s="17"/>
    </row>
    <row r="39" spans="1:7" ht="12.75">
      <c r="A39" s="79"/>
      <c r="B39" s="131"/>
      <c r="C39" s="131"/>
      <c r="D39" s="131"/>
      <c r="E39" s="131"/>
      <c r="F39" s="131"/>
      <c r="G39" s="131"/>
    </row>
  </sheetData>
  <sheetProtection/>
  <hyperlinks>
    <hyperlink ref="G7" location="Indice!A1" display="Indice "/>
  </hyperlinks>
  <printOptions/>
  <pageMargins left="0.75" right="0.75" top="1" bottom="1" header="0.3" footer="0.3"/>
  <pageSetup horizontalDpi="600" verticalDpi="600" orientation="portrait" paperSize="9" scale="65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R39"/>
  <sheetViews>
    <sheetView view="pageBreakPreview" zoomScale="90" zoomScaleSheetLayoutView="90" zoomScalePageLayoutView="90" workbookViewId="0" topLeftCell="A1">
      <selection activeCell="L32" sqref="L32"/>
    </sheetView>
  </sheetViews>
  <sheetFormatPr defaultColWidth="11.421875" defaultRowHeight="12.75"/>
  <cols>
    <col min="1" max="1" width="22.7109375" style="0" customWidth="1"/>
    <col min="2" max="2" width="14.00390625" style="0" customWidth="1"/>
    <col min="3" max="3" width="12.421875" style="0" bestFit="1" customWidth="1"/>
    <col min="4" max="4" width="17.421875" style="0" bestFit="1" customWidth="1"/>
    <col min="5" max="5" width="15.8515625" style="0" bestFit="1" customWidth="1"/>
    <col min="6" max="6" width="11.00390625" style="0" bestFit="1" customWidth="1"/>
    <col min="7" max="7" width="12.28125" style="0" customWidth="1"/>
    <col min="8" max="8" width="11.421875" style="159" customWidth="1"/>
    <col min="12" max="12" width="17.28125" style="0" customWidth="1"/>
    <col min="13" max="13" width="22.7109375" style="0" bestFit="1" customWidth="1"/>
    <col min="14" max="14" width="11.28125" style="0" bestFit="1" customWidth="1"/>
    <col min="15" max="15" width="14.8515625" style="0" bestFit="1" customWidth="1"/>
    <col min="16" max="16" width="13.00390625" style="0" bestFit="1" customWidth="1"/>
    <col min="17" max="17" width="11.8515625" style="0" bestFit="1" customWidth="1"/>
    <col min="18" max="18" width="12.421875" style="0" bestFit="1" customWidth="1"/>
  </cols>
  <sheetData>
    <row r="1" spans="1:7" ht="12.75">
      <c r="A1" s="118"/>
      <c r="B1" s="118"/>
      <c r="C1" s="118"/>
      <c r="D1" s="118"/>
      <c r="E1" s="118"/>
      <c r="F1" s="118"/>
      <c r="G1" s="118"/>
    </row>
    <row r="2" spans="1:7" ht="12.75">
      <c r="A2" s="16"/>
      <c r="B2" s="16"/>
      <c r="C2" s="16"/>
      <c r="D2" s="16"/>
      <c r="E2" s="16"/>
      <c r="F2" s="16"/>
      <c r="G2" s="16"/>
    </row>
    <row r="3" spans="1:7" ht="12.75">
      <c r="A3" s="16"/>
      <c r="B3" s="16"/>
      <c r="C3" s="16"/>
      <c r="D3" s="16"/>
      <c r="E3" s="16"/>
      <c r="F3" s="16"/>
      <c r="G3" s="16"/>
    </row>
    <row r="4" spans="1:7" ht="12.75">
      <c r="A4" s="16"/>
      <c r="B4" s="16"/>
      <c r="C4" s="16"/>
      <c r="D4" s="16"/>
      <c r="E4" s="16"/>
      <c r="F4" s="16"/>
      <c r="G4" s="16"/>
    </row>
    <row r="5" spans="1:7" ht="12.75">
      <c r="A5" s="16"/>
      <c r="B5" s="16"/>
      <c r="C5" s="16"/>
      <c r="D5" s="16"/>
      <c r="E5" s="16"/>
      <c r="F5" s="16"/>
      <c r="G5" s="16"/>
    </row>
    <row r="6" spans="1:7" ht="4.5" customHeight="1">
      <c r="A6" s="14"/>
      <c r="B6" s="14"/>
      <c r="C6" s="14"/>
      <c r="D6" s="14"/>
      <c r="E6" s="14"/>
      <c r="F6" s="14"/>
      <c r="G6" s="14"/>
    </row>
    <row r="7" spans="1:7" ht="19.5">
      <c r="A7" s="143" t="s">
        <v>46</v>
      </c>
      <c r="B7" s="15"/>
      <c r="C7" s="15"/>
      <c r="D7" s="15"/>
      <c r="E7" s="15"/>
      <c r="F7" s="15"/>
      <c r="G7" s="75" t="s">
        <v>23</v>
      </c>
    </row>
    <row r="8" spans="1:7" ht="20.25">
      <c r="A8" s="135" t="s">
        <v>103</v>
      </c>
      <c r="B8" s="9"/>
      <c r="C8" s="9"/>
      <c r="D8" s="9"/>
      <c r="E8" s="9"/>
      <c r="F8" s="9"/>
      <c r="G8" s="9"/>
    </row>
    <row r="9" spans="1:7" ht="12.75">
      <c r="A9" s="137"/>
      <c r="B9" s="137"/>
      <c r="C9" s="137"/>
      <c r="D9" s="137"/>
      <c r="E9" s="7"/>
      <c r="F9" s="137"/>
      <c r="G9" s="137"/>
    </row>
    <row r="10" spans="1:7" ht="15.75">
      <c r="A10" s="139" t="s">
        <v>6</v>
      </c>
      <c r="B10" s="138" t="s">
        <v>0</v>
      </c>
      <c r="C10" s="138" t="s">
        <v>1</v>
      </c>
      <c r="D10" s="138" t="s">
        <v>2</v>
      </c>
      <c r="E10" s="138" t="s">
        <v>3</v>
      </c>
      <c r="F10" s="138" t="s">
        <v>4</v>
      </c>
      <c r="G10" s="138" t="s">
        <v>5</v>
      </c>
    </row>
    <row r="11" spans="1:7" ht="15">
      <c r="A11" s="19" t="s">
        <v>18</v>
      </c>
      <c r="B11" s="24">
        <v>1125940</v>
      </c>
      <c r="C11" s="24">
        <v>173886</v>
      </c>
      <c r="D11" s="24">
        <v>143452</v>
      </c>
      <c r="E11" s="24">
        <v>352674</v>
      </c>
      <c r="F11" s="24">
        <v>437569</v>
      </c>
      <c r="G11" s="24">
        <v>18359</v>
      </c>
    </row>
    <row r="12" spans="1:7" ht="15.75">
      <c r="A12" s="139" t="s">
        <v>32</v>
      </c>
      <c r="B12" s="138"/>
      <c r="C12" s="138"/>
      <c r="D12" s="138"/>
      <c r="E12" s="138"/>
      <c r="F12" s="138"/>
      <c r="G12" s="138"/>
    </row>
    <row r="13" spans="1:18" ht="15">
      <c r="A13" s="19" t="s">
        <v>18</v>
      </c>
      <c r="B13" s="24">
        <f>B11+'2020'!C14</f>
        <v>2294636</v>
      </c>
      <c r="C13" s="24">
        <f>C11+'2020'!D14</f>
        <v>370771</v>
      </c>
      <c r="D13" s="24">
        <f>D11+'2020'!E14</f>
        <v>319169</v>
      </c>
      <c r="E13" s="24">
        <f>E11+'2020'!F14</f>
        <v>697203</v>
      </c>
      <c r="F13" s="24">
        <f>F11+'2020'!G14</f>
        <v>871194</v>
      </c>
      <c r="G13" s="24">
        <f>G11+'2020'!H14</f>
        <v>36299</v>
      </c>
      <c r="M13" s="170"/>
      <c r="N13" s="170"/>
      <c r="O13" s="170"/>
      <c r="P13" s="170"/>
      <c r="Q13" s="170"/>
      <c r="R13" s="170"/>
    </row>
    <row r="14" spans="1:18" ht="15.75">
      <c r="A14" s="139" t="s">
        <v>33</v>
      </c>
      <c r="B14" s="138"/>
      <c r="C14" s="138"/>
      <c r="D14" s="138"/>
      <c r="E14" s="138"/>
      <c r="F14" s="138"/>
      <c r="G14" s="138"/>
      <c r="M14" s="172"/>
      <c r="N14" s="172"/>
      <c r="O14" s="172"/>
      <c r="P14" s="172"/>
      <c r="Q14" s="172"/>
      <c r="R14" s="172"/>
    </row>
    <row r="15" spans="1:18" ht="15">
      <c r="A15" s="19" t="s">
        <v>18</v>
      </c>
      <c r="B15" s="24">
        <f>B13+'2020'!C16</f>
        <v>2754341</v>
      </c>
      <c r="C15" s="24">
        <f>C13+'2020'!D16</f>
        <v>456132</v>
      </c>
      <c r="D15" s="24">
        <f>D13+'2020'!E16</f>
        <v>391189</v>
      </c>
      <c r="E15" s="24">
        <f>E13+'2020'!F16</f>
        <v>829906</v>
      </c>
      <c r="F15" s="24">
        <f>F13+'2020'!G16</f>
        <v>1033095</v>
      </c>
      <c r="G15" s="24">
        <f>G13+'2020'!H16</f>
        <v>44019</v>
      </c>
      <c r="K15" s="163"/>
      <c r="M15" s="170"/>
      <c r="N15" s="170"/>
      <c r="O15" s="170"/>
      <c r="P15" s="170"/>
      <c r="Q15" s="170"/>
      <c r="R15" s="170"/>
    </row>
    <row r="16" spans="1:18" ht="15.75">
      <c r="A16" s="139" t="s">
        <v>34</v>
      </c>
      <c r="B16" s="138"/>
      <c r="C16" s="138"/>
      <c r="D16" s="138"/>
      <c r="E16" s="138"/>
      <c r="F16" s="138"/>
      <c r="G16" s="138"/>
      <c r="H16" s="160"/>
      <c r="L16" s="168"/>
      <c r="M16" s="172"/>
      <c r="N16" s="172"/>
      <c r="O16" s="172"/>
      <c r="P16" s="172"/>
      <c r="Q16" s="172"/>
      <c r="R16" s="172"/>
    </row>
    <row r="17" spans="1:18" ht="15">
      <c r="A17" s="19" t="s">
        <v>18</v>
      </c>
      <c r="B17" s="24">
        <f>B15+'2020'!C18</f>
        <v>2754704</v>
      </c>
      <c r="C17" s="24">
        <f>C15+'2020'!D18</f>
        <v>456132</v>
      </c>
      <c r="D17" s="24">
        <f>D15+'2020'!E18</f>
        <v>391189</v>
      </c>
      <c r="E17" s="24">
        <f>E15+'2020'!F18</f>
        <v>830186</v>
      </c>
      <c r="F17" s="24">
        <f>F15+'2020'!G18</f>
        <v>1033178</v>
      </c>
      <c r="G17" s="24">
        <f>G15+'2020'!H18</f>
        <v>44019</v>
      </c>
      <c r="M17" s="130"/>
      <c r="N17" s="130"/>
      <c r="O17" s="130"/>
      <c r="P17" s="130"/>
      <c r="Q17" s="130"/>
      <c r="R17" s="130"/>
    </row>
    <row r="18" spans="1:18" ht="15.75">
      <c r="A18" s="139" t="s">
        <v>35</v>
      </c>
      <c r="B18" s="138"/>
      <c r="C18" s="138"/>
      <c r="D18" s="138"/>
      <c r="E18" s="138"/>
      <c r="F18" s="138"/>
      <c r="G18" s="138"/>
      <c r="L18" s="163"/>
      <c r="M18" s="163"/>
      <c r="N18" s="163"/>
      <c r="O18" s="163"/>
      <c r="P18" s="163"/>
      <c r="Q18" s="163"/>
      <c r="R18" s="163"/>
    </row>
    <row r="19" spans="1:7" ht="15">
      <c r="A19" s="19" t="s">
        <v>18</v>
      </c>
      <c r="B19" s="24">
        <f>B17+'2020'!C20</f>
        <v>2755826</v>
      </c>
      <c r="C19" s="24">
        <f>C17+'2020'!D20</f>
        <v>456132</v>
      </c>
      <c r="D19" s="24">
        <f>D17+'2020'!E20</f>
        <v>391189</v>
      </c>
      <c r="E19" s="24">
        <f>E17+'2020'!F20</f>
        <v>830757</v>
      </c>
      <c r="F19" s="24">
        <f>F17+'2020'!G20</f>
        <v>1033729</v>
      </c>
      <c r="G19" s="24">
        <f>G17+'2020'!H20</f>
        <v>44019</v>
      </c>
    </row>
    <row r="20" spans="1:7" ht="15.75">
      <c r="A20" s="139" t="s">
        <v>36</v>
      </c>
      <c r="B20" s="138"/>
      <c r="C20" s="138"/>
      <c r="D20" s="138"/>
      <c r="E20" s="138"/>
      <c r="F20" s="138"/>
      <c r="G20" s="138"/>
    </row>
    <row r="21" spans="1:7" ht="15">
      <c r="A21" s="19" t="s">
        <v>18</v>
      </c>
      <c r="B21" s="24">
        <f>B19+'2020'!C22</f>
        <v>2760842</v>
      </c>
      <c r="C21" s="24">
        <f>C19+'2020'!D22</f>
        <v>456369</v>
      </c>
      <c r="D21" s="24">
        <f>D19+'2020'!E22</f>
        <v>391417</v>
      </c>
      <c r="E21" s="24">
        <f>E19+'2020'!F22</f>
        <v>832499</v>
      </c>
      <c r="F21" s="24">
        <f>F19+'2020'!G22</f>
        <v>1036537</v>
      </c>
      <c r="G21" s="24">
        <f>G19+'2020'!H22</f>
        <v>44020</v>
      </c>
    </row>
    <row r="22" spans="1:7" ht="15.75">
      <c r="A22" s="139" t="s">
        <v>37</v>
      </c>
      <c r="B22" s="138"/>
      <c r="C22" s="138"/>
      <c r="D22" s="138"/>
      <c r="E22" s="138"/>
      <c r="F22" s="138"/>
      <c r="G22" s="138"/>
    </row>
    <row r="23" spans="1:7" ht="15">
      <c r="A23" s="19" t="s">
        <v>18</v>
      </c>
      <c r="B23" s="24">
        <f>B21+'2020'!C24</f>
        <v>3000207</v>
      </c>
      <c r="C23" s="24">
        <f>C21+'2020'!D24</f>
        <v>497859</v>
      </c>
      <c r="D23" s="24">
        <f>D21+'2020'!E24</f>
        <v>443719</v>
      </c>
      <c r="E23" s="24">
        <f>E21+'2020'!F24</f>
        <v>884905</v>
      </c>
      <c r="F23" s="24">
        <f>F21+'2020'!G24</f>
        <v>1127049</v>
      </c>
      <c r="G23" s="24">
        <f>G21+'2020'!H24</f>
        <v>46675</v>
      </c>
    </row>
    <row r="24" spans="1:7" ht="15.75">
      <c r="A24" s="139" t="s">
        <v>38</v>
      </c>
      <c r="B24" s="139"/>
      <c r="C24" s="139"/>
      <c r="D24" s="139"/>
      <c r="E24" s="139"/>
      <c r="F24" s="139"/>
      <c r="G24" s="139"/>
    </row>
    <row r="25" spans="1:7" ht="15">
      <c r="A25" s="19" t="s">
        <v>18</v>
      </c>
      <c r="B25" s="24">
        <v>3245423</v>
      </c>
      <c r="C25" s="24">
        <v>535792</v>
      </c>
      <c r="D25" s="24">
        <v>502486</v>
      </c>
      <c r="E25" s="24">
        <v>943476</v>
      </c>
      <c r="F25" s="24">
        <v>1215063</v>
      </c>
      <c r="G25" s="24">
        <v>48606</v>
      </c>
    </row>
    <row r="26" spans="1:7" ht="15.75">
      <c r="A26" s="139" t="s">
        <v>39</v>
      </c>
      <c r="B26" s="138"/>
      <c r="C26" s="138"/>
      <c r="D26" s="138"/>
      <c r="E26" s="138"/>
      <c r="F26" s="138"/>
      <c r="G26" s="138"/>
    </row>
    <row r="27" spans="1:7" ht="15">
      <c r="A27" s="19" t="s">
        <v>18</v>
      </c>
      <c r="B27" s="24">
        <f>B25+'2020'!C28</f>
        <v>3344855</v>
      </c>
      <c r="C27" s="24">
        <f>C25+'2020'!D28</f>
        <v>551694</v>
      </c>
      <c r="D27" s="24">
        <f>D25+'2020'!E28</f>
        <v>518745</v>
      </c>
      <c r="E27" s="24">
        <f>E25+'2020'!F28</f>
        <v>959491</v>
      </c>
      <c r="F27" s="24">
        <f>F25+'2020'!G28</f>
        <v>1264979</v>
      </c>
      <c r="G27" s="24">
        <f>G25+'2020'!H28</f>
        <v>49946</v>
      </c>
    </row>
    <row r="28" spans="1:7" ht="15.75">
      <c r="A28" s="139" t="s">
        <v>40</v>
      </c>
      <c r="B28" s="138"/>
      <c r="C28" s="138"/>
      <c r="D28" s="138"/>
      <c r="E28" s="138"/>
      <c r="F28" s="138"/>
      <c r="G28" s="138"/>
    </row>
    <row r="29" spans="1:7" ht="15">
      <c r="A29" s="19" t="s">
        <v>18</v>
      </c>
      <c r="B29" s="24"/>
      <c r="C29" s="24"/>
      <c r="D29" s="24"/>
      <c r="E29" s="24"/>
      <c r="F29" s="24"/>
      <c r="G29" s="24"/>
    </row>
    <row r="30" spans="1:7" ht="15.75">
      <c r="A30" s="139" t="s">
        <v>41</v>
      </c>
      <c r="B30" s="138"/>
      <c r="C30" s="138"/>
      <c r="D30" s="138"/>
      <c r="E30" s="138"/>
      <c r="F30" s="138"/>
      <c r="G30" s="138"/>
    </row>
    <row r="31" spans="1:7" ht="15">
      <c r="A31" s="19" t="s">
        <v>18</v>
      </c>
      <c r="B31" s="24"/>
      <c r="C31" s="24"/>
      <c r="D31" s="24"/>
      <c r="E31" s="24"/>
      <c r="F31" s="24"/>
      <c r="G31" s="24"/>
    </row>
    <row r="32" spans="1:7" ht="15.75">
      <c r="A32" s="139" t="s">
        <v>42</v>
      </c>
      <c r="B32" s="138"/>
      <c r="C32" s="138"/>
      <c r="D32" s="138"/>
      <c r="E32" s="138"/>
      <c r="F32" s="138"/>
      <c r="G32" s="138"/>
    </row>
    <row r="33" spans="1:7" ht="15">
      <c r="A33" s="19" t="s">
        <v>18</v>
      </c>
      <c r="B33" s="24"/>
      <c r="C33" s="24"/>
      <c r="D33" s="24"/>
      <c r="E33" s="24"/>
      <c r="F33" s="24"/>
      <c r="G33" s="24"/>
    </row>
    <row r="34" spans="1:7" ht="3" customHeight="1">
      <c r="A34" s="15"/>
      <c r="B34" s="15"/>
      <c r="C34" s="15"/>
      <c r="D34" s="15"/>
      <c r="E34" s="15"/>
      <c r="F34" s="15"/>
      <c r="G34" s="15"/>
    </row>
    <row r="35" spans="1:7" ht="12.75">
      <c r="A35" s="16"/>
      <c r="B35" s="16"/>
      <c r="C35" s="16"/>
      <c r="D35" s="16"/>
      <c r="E35" s="16"/>
      <c r="F35" s="16"/>
      <c r="G35" s="16"/>
    </row>
    <row r="36" spans="1:7" ht="12.75">
      <c r="A36" s="39" t="s">
        <v>54</v>
      </c>
      <c r="B36" s="16"/>
      <c r="C36" s="17"/>
      <c r="D36" s="17"/>
      <c r="E36" s="17"/>
      <c r="F36" s="17"/>
      <c r="G36" s="17"/>
    </row>
    <row r="37" spans="1:7" ht="12.75">
      <c r="A37" s="16"/>
      <c r="B37" s="17"/>
      <c r="C37" s="17"/>
      <c r="D37" s="17"/>
      <c r="E37" s="17"/>
      <c r="F37" s="17"/>
      <c r="G37" s="17"/>
    </row>
    <row r="38" spans="1:7" ht="12.75">
      <c r="A38" s="39"/>
      <c r="B38" s="17"/>
      <c r="C38" s="17"/>
      <c r="D38" s="17"/>
      <c r="E38" s="17"/>
      <c r="F38" s="17"/>
      <c r="G38" s="17"/>
    </row>
    <row r="39" spans="1:7" ht="12.75">
      <c r="A39" s="79"/>
      <c r="B39" s="131"/>
      <c r="C39" s="131"/>
      <c r="D39" s="131"/>
      <c r="E39" s="131"/>
      <c r="F39" s="131"/>
      <c r="G39" s="131"/>
    </row>
  </sheetData>
  <sheetProtection/>
  <hyperlinks>
    <hyperlink ref="G7" location="Indice!A1" display="Indice "/>
  </hyperlinks>
  <printOptions/>
  <pageMargins left="0.75" right="0.75" top="1" bottom="1" header="0.3" footer="0.3"/>
  <pageSetup horizontalDpi="600" verticalDpi="600" orientation="portrait" paperSize="9" scale="65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41"/>
  <sheetViews>
    <sheetView view="pageBreakPreview" zoomScale="90" zoomScaleSheetLayoutView="90" zoomScalePageLayoutView="90" workbookViewId="0" topLeftCell="A1">
      <selection activeCell="G10" sqref="G10"/>
    </sheetView>
  </sheetViews>
  <sheetFormatPr defaultColWidth="11.421875" defaultRowHeight="12.75"/>
  <cols>
    <col min="1" max="1" width="21.28125" style="0" customWidth="1"/>
    <col min="2" max="2" width="11.421875" style="0" bestFit="1" customWidth="1"/>
    <col min="3" max="3" width="12.421875" style="0" bestFit="1" customWidth="1"/>
    <col min="4" max="4" width="16.8515625" style="0" bestFit="1" customWidth="1"/>
    <col min="5" max="5" width="15.7109375" style="0" bestFit="1" customWidth="1"/>
    <col min="6" max="6" width="10.28125" style="0" bestFit="1" customWidth="1"/>
    <col min="7" max="7" width="19.00390625" style="0" customWidth="1"/>
  </cols>
  <sheetData>
    <row r="1" spans="1:7" ht="12.75">
      <c r="A1" s="118"/>
      <c r="B1" s="118"/>
      <c r="C1" s="118"/>
      <c r="D1" s="118"/>
      <c r="E1" s="118"/>
      <c r="F1" s="118"/>
      <c r="G1" s="118"/>
    </row>
    <row r="2" spans="1:7" ht="12.75">
      <c r="A2" s="118"/>
      <c r="B2" s="118"/>
      <c r="C2" s="118"/>
      <c r="D2" s="118"/>
      <c r="E2" s="118"/>
      <c r="F2" s="118"/>
      <c r="G2" s="118"/>
    </row>
    <row r="3" spans="1:7" ht="12.75">
      <c r="A3" s="16"/>
      <c r="B3" s="16"/>
      <c r="C3" s="16"/>
      <c r="D3" s="16"/>
      <c r="E3" s="16"/>
      <c r="F3" s="16"/>
      <c r="G3" s="16"/>
    </row>
    <row r="4" spans="1:7" ht="12.75">
      <c r="A4" s="16"/>
      <c r="B4" s="16"/>
      <c r="C4" s="16"/>
      <c r="D4" s="16"/>
      <c r="E4" s="16"/>
      <c r="F4" s="16"/>
      <c r="G4" s="16"/>
    </row>
    <row r="5" spans="1:7" ht="12.75">
      <c r="A5" s="16"/>
      <c r="B5" s="16"/>
      <c r="C5" s="16"/>
      <c r="D5" s="16"/>
      <c r="E5" s="16"/>
      <c r="F5" s="16"/>
      <c r="G5" s="16"/>
    </row>
    <row r="6" spans="1:7" ht="12.75">
      <c r="A6" s="16"/>
      <c r="B6" s="16"/>
      <c r="C6" s="16"/>
      <c r="D6" s="16"/>
      <c r="E6" s="16"/>
      <c r="F6" s="16"/>
      <c r="G6" s="16"/>
    </row>
    <row r="7" spans="1:7" ht="12.75">
      <c r="A7" s="16"/>
      <c r="B7" s="16"/>
      <c r="C7" s="16"/>
      <c r="D7" s="16"/>
      <c r="E7" s="16"/>
      <c r="F7" s="16"/>
      <c r="G7" s="16"/>
    </row>
    <row r="8" spans="1:7" ht="3" customHeight="1">
      <c r="A8" s="14"/>
      <c r="B8" s="14"/>
      <c r="C8" s="14"/>
      <c r="D8" s="14"/>
      <c r="E8" s="14"/>
      <c r="F8" s="14"/>
      <c r="G8" s="14"/>
    </row>
    <row r="9" spans="1:7" ht="19.5">
      <c r="A9" s="143" t="s">
        <v>46</v>
      </c>
      <c r="B9" s="15"/>
      <c r="C9" s="15"/>
      <c r="D9" s="15"/>
      <c r="E9" s="15"/>
      <c r="F9" s="15"/>
      <c r="G9" s="15"/>
    </row>
    <row r="10" spans="1:7" ht="20.25">
      <c r="A10" s="135" t="s">
        <v>48</v>
      </c>
      <c r="B10" s="24"/>
      <c r="C10" s="24"/>
      <c r="D10" s="24"/>
      <c r="E10" s="24"/>
      <c r="F10" s="24"/>
      <c r="G10" s="75" t="s">
        <v>23</v>
      </c>
    </row>
    <row r="11" spans="1:7" ht="15">
      <c r="A11" s="18"/>
      <c r="B11" s="18"/>
      <c r="C11" s="18"/>
      <c r="D11" s="18"/>
      <c r="E11" s="18"/>
      <c r="F11" s="18"/>
      <c r="G11" s="18"/>
    </row>
    <row r="12" spans="1:7" ht="15.75">
      <c r="A12" s="139" t="s">
        <v>6</v>
      </c>
      <c r="B12" s="138" t="s">
        <v>0</v>
      </c>
      <c r="C12" s="138" t="s">
        <v>1</v>
      </c>
      <c r="D12" s="138" t="s">
        <v>2</v>
      </c>
      <c r="E12" s="138" t="s">
        <v>3</v>
      </c>
      <c r="F12" s="138" t="s">
        <v>4</v>
      </c>
      <c r="G12" s="138" t="s">
        <v>5</v>
      </c>
    </row>
    <row r="13" spans="1:7" ht="15">
      <c r="A13" s="19" t="s">
        <v>18</v>
      </c>
      <c r="B13" s="38">
        <f>+('2011'!C12-'2010'!C12)/'2010'!C12</f>
        <v>0.11764024241862406</v>
      </c>
      <c r="C13" s="38">
        <f>+('2011'!D12-'2010'!D12)/'2010'!D12</f>
        <v>0.06320865820216799</v>
      </c>
      <c r="D13" s="38">
        <f>+('2011'!E12-'2010'!E12)/'2010'!E12</f>
        <v>0.3321526025845647</v>
      </c>
      <c r="E13" s="38">
        <f>+('2011'!F12-'2010'!F12)/'2010'!F12</f>
        <v>0.12712930643475517</v>
      </c>
      <c r="F13" s="38">
        <f>+('2011'!G12-'2010'!G12)/'2010'!G12</f>
        <v>0.07145541796704587</v>
      </c>
      <c r="G13" s="38">
        <f>+('2011'!H12-'2010'!H12)/'2010'!H12</f>
        <v>-0.15118864374893107</v>
      </c>
    </row>
    <row r="14" spans="1:7" ht="15.75">
      <c r="A14" s="139" t="s">
        <v>7</v>
      </c>
      <c r="B14" s="127"/>
      <c r="C14" s="127"/>
      <c r="D14" s="127"/>
      <c r="E14" s="127"/>
      <c r="F14" s="127"/>
      <c r="G14" s="127"/>
    </row>
    <row r="15" spans="1:7" ht="15">
      <c r="A15" s="19" t="s">
        <v>18</v>
      </c>
      <c r="B15" s="38">
        <f>+('2011'!C14-'2010'!C14)/'2010'!C14</f>
        <v>0.22417669533625847</v>
      </c>
      <c r="C15" s="38">
        <f>+('2011'!D14-'2010'!D14)/'2010'!D14</f>
        <v>0.16272577199456206</v>
      </c>
      <c r="D15" s="38">
        <f>+('2011'!E14-'2010'!E14)/'2010'!E14</f>
        <v>0.4732069405701858</v>
      </c>
      <c r="E15" s="38">
        <f>+('2011'!F14-'2010'!F14)/'2010'!F14</f>
        <v>0.18724656933289052</v>
      </c>
      <c r="F15" s="38">
        <f>+('2011'!G14-'2010'!G14)/'2010'!G14</f>
        <v>0.19449810068863502</v>
      </c>
      <c r="G15" s="38">
        <f>+('2011'!H14-'2010'!H14)/'2010'!H14</f>
        <v>0.07936507936507936</v>
      </c>
    </row>
    <row r="16" spans="1:7" ht="15.75">
      <c r="A16" s="139" t="s">
        <v>8</v>
      </c>
      <c r="B16" s="27"/>
      <c r="C16" s="27"/>
      <c r="D16" s="27"/>
      <c r="E16" s="27"/>
      <c r="F16" s="27"/>
      <c r="G16" s="27"/>
    </row>
    <row r="17" spans="1:7" ht="15">
      <c r="A17" s="19" t="s">
        <v>18</v>
      </c>
      <c r="B17" s="38">
        <f>('2011'!C16-'2010'!C16)/'2010'!C16</f>
        <v>0.21750655569490365</v>
      </c>
      <c r="C17" s="38">
        <f>('2011'!D16-'2010'!D16)/'2010'!D16</f>
        <v>0.1685547251429428</v>
      </c>
      <c r="D17" s="38">
        <f>('2011'!E16-'2010'!E16)/'2010'!E16</f>
        <v>0.38997616812305913</v>
      </c>
      <c r="E17" s="38">
        <f>('2011'!F16-'2010'!F16)/'2010'!F16</f>
        <v>0.17014813723378935</v>
      </c>
      <c r="F17" s="38">
        <f>('2011'!G16-'2010'!G16)/'2010'!G16</f>
        <v>0.22261688170786667</v>
      </c>
      <c r="G17" s="38">
        <f>('2011'!H16-'2010'!H16)/'2010'!H16</f>
        <v>-0.0605666156202144</v>
      </c>
    </row>
    <row r="18" spans="1:7" ht="15.75">
      <c r="A18" s="139" t="s">
        <v>9</v>
      </c>
      <c r="B18" s="27"/>
      <c r="C18" s="27"/>
      <c r="D18" s="27"/>
      <c r="E18" s="27"/>
      <c r="F18" s="27"/>
      <c r="G18" s="27"/>
    </row>
    <row r="19" spans="1:7" ht="15">
      <c r="A19" s="19" t="s">
        <v>18</v>
      </c>
      <c r="B19" s="111">
        <f>('2011'!C18-'2010'!C18)/'2010'!C18</f>
        <v>0.6358265103671827</v>
      </c>
      <c r="C19" s="111">
        <f>('2011'!D18-'2010'!D18)/'2010'!D18</f>
        <v>0.5743537669814855</v>
      </c>
      <c r="D19" s="111">
        <f>('2011'!E18-'2010'!E18)/'2010'!E18</f>
        <v>0.7840372104850502</v>
      </c>
      <c r="E19" s="111">
        <f>('2011'!F18-'2010'!F18)/'2010'!F18</f>
        <v>0.6097064047643924</v>
      </c>
      <c r="F19" s="111">
        <f>('2011'!G18-'2010'!G18)/'2010'!G18</f>
        <v>0.6338918923931489</v>
      </c>
      <c r="G19" s="111">
        <f>('2011'!H18-'2010'!H18)/'2010'!H18</f>
        <v>0.21622641509433962</v>
      </c>
    </row>
    <row r="20" spans="1:7" ht="15.75">
      <c r="A20" s="139" t="s">
        <v>10</v>
      </c>
      <c r="B20" s="27"/>
      <c r="C20" s="27"/>
      <c r="D20" s="27"/>
      <c r="E20" s="27"/>
      <c r="F20" s="27"/>
      <c r="G20" s="27"/>
    </row>
    <row r="21" spans="1:7" ht="15">
      <c r="A21" s="19" t="s">
        <v>18</v>
      </c>
      <c r="B21" s="38">
        <f>+('2011'!C20-'2010'!C20)/'2010'!C20</f>
        <v>0.1502452330843367</v>
      </c>
      <c r="C21" s="38">
        <f>+('2011'!D20-'2010'!D20)/'2010'!D20</f>
        <v>0.1398527059769961</v>
      </c>
      <c r="D21" s="38">
        <f>+('2011'!E20-'2010'!E20)/'2010'!E20</f>
        <v>0.18410385097963516</v>
      </c>
      <c r="E21" s="38">
        <f>+('2011'!F20-'2010'!F20)/'2010'!F20</f>
        <v>0.031773836938479606</v>
      </c>
      <c r="F21" s="38">
        <f>+('2011'!G20-'2010'!G20)/'2010'!G20</f>
        <v>0.23502488304436323</v>
      </c>
      <c r="G21" s="38">
        <f>+('2011'!H20-'2010'!H20)/'2010'!H20</f>
        <v>0.09928163566034261</v>
      </c>
    </row>
    <row r="22" spans="1:7" ht="15.75">
      <c r="A22" s="139" t="s">
        <v>11</v>
      </c>
      <c r="B22" s="27"/>
      <c r="C22" s="27"/>
      <c r="D22" s="27"/>
      <c r="E22" s="27"/>
      <c r="F22" s="27"/>
      <c r="G22" s="27"/>
    </row>
    <row r="23" spans="1:7" ht="15">
      <c r="A23" s="19" t="s">
        <v>18</v>
      </c>
      <c r="B23" s="38">
        <f>('2011'!C22-'2010'!C22)/'2010'!C22</f>
        <v>0.18009501639854966</v>
      </c>
      <c r="C23" s="38">
        <f>('2011'!D22-'2010'!D22)/'2010'!D22</f>
        <v>0.20728314238952536</v>
      </c>
      <c r="D23" s="38">
        <f>('2011'!E22-'2010'!E22)/'2010'!E22</f>
        <v>0.19043280182232347</v>
      </c>
      <c r="E23" s="38">
        <f>('2011'!F22-'2010'!F22)/'2010'!F22</f>
        <v>0.13397579591090403</v>
      </c>
      <c r="F23" s="38">
        <f>('2011'!G22-'2010'!G22)/'2010'!G22</f>
        <v>0.20436037445359181</v>
      </c>
      <c r="G23" s="38">
        <f>('2011'!H22-'2010'!H22)/'2010'!H22</f>
        <v>-0.18057345360824742</v>
      </c>
    </row>
    <row r="24" spans="1:7" ht="15.75">
      <c r="A24" s="139" t="s">
        <v>12</v>
      </c>
      <c r="B24" s="26"/>
      <c r="C24" s="26"/>
      <c r="D24" s="26"/>
      <c r="E24" s="26"/>
      <c r="F24" s="26"/>
      <c r="G24" s="26"/>
    </row>
    <row r="25" spans="1:7" ht="15">
      <c r="A25" s="19" t="s">
        <v>18</v>
      </c>
      <c r="B25" s="38">
        <f>('2011'!C24-'2010'!C24)/'2010'!C24</f>
        <v>0.181075508170111</v>
      </c>
      <c r="C25" s="38">
        <f>('2011'!D24-'2010'!D24)/'2010'!D24</f>
        <v>0.10562611098023258</v>
      </c>
      <c r="D25" s="38">
        <f>('2011'!E24-'2010'!E24)/'2010'!E24</f>
        <v>0.17573850327155704</v>
      </c>
      <c r="E25" s="38">
        <f>('2011'!F24-'2010'!F24)/'2010'!F24</f>
        <v>0.1945969627829966</v>
      </c>
      <c r="F25" s="38">
        <f>('2011'!G24-'2010'!G24)/'2010'!G24</f>
        <v>0.22595987894648117</v>
      </c>
      <c r="G25" s="38">
        <f>('2011'!H24-'2010'!H24)/'2010'!H24</f>
        <v>-0.10035167043456418</v>
      </c>
    </row>
    <row r="26" spans="1:7" ht="15.75">
      <c r="A26" s="139" t="s">
        <v>13</v>
      </c>
      <c r="B26" s="27"/>
      <c r="C26" s="27"/>
      <c r="D26" s="27"/>
      <c r="E26" s="27"/>
      <c r="F26" s="27"/>
      <c r="G26" s="27"/>
    </row>
    <row r="27" spans="1:7" ht="15">
      <c r="A27" s="19" t="s">
        <v>18</v>
      </c>
      <c r="B27" s="38">
        <f>('2011'!C26-'2010'!C26)/'2010'!C26</f>
        <v>0.1695216869486354</v>
      </c>
      <c r="C27" s="38">
        <f>('2011'!D26-'2010'!D26)/'2010'!D26</f>
        <v>0.07897803675481847</v>
      </c>
      <c r="D27" s="38">
        <f>('2011'!E26-'2010'!E26)/'2010'!E26</f>
        <v>0.1950998508836393</v>
      </c>
      <c r="E27" s="38">
        <f>('2011'!F26-'2010'!F26)/'2010'!F26</f>
        <v>0.1564708749695345</v>
      </c>
      <c r="F27" s="38">
        <f>('2011'!G26-'2010'!G26)/'2010'!G26</f>
        <v>0.2219747710615101</v>
      </c>
      <c r="G27" s="38">
        <f>('2011'!H26-'2010'!H26)/'2010'!H26</f>
        <v>-0.05556255512158246</v>
      </c>
    </row>
    <row r="28" spans="1:7" ht="15.75">
      <c r="A28" s="139" t="s">
        <v>14</v>
      </c>
      <c r="B28" s="26"/>
      <c r="C28" s="26"/>
      <c r="D28" s="26"/>
      <c r="E28" s="26"/>
      <c r="F28" s="26"/>
      <c r="G28" s="26"/>
    </row>
    <row r="29" spans="1:7" ht="15">
      <c r="A29" s="19" t="s">
        <v>18</v>
      </c>
      <c r="B29" s="38">
        <f>('2011'!C28-'2010'!C28)/'2010'!C28</f>
        <v>0.17552332914974467</v>
      </c>
      <c r="C29" s="38">
        <f>('2011'!D28-'2010'!D28)/'2010'!D28</f>
        <v>0.17500122727495868</v>
      </c>
      <c r="D29" s="38">
        <f>('2011'!E28-'2010'!E28)/'2010'!E28</f>
        <v>0.16159837903373137</v>
      </c>
      <c r="E29" s="38">
        <f>('2011'!F28-'2010'!F28)/'2010'!F28</f>
        <v>0.08211194176667322</v>
      </c>
      <c r="F29" s="38">
        <f>('2011'!G28-'2010'!G28)/'2010'!G28</f>
        <v>0.2551543849265069</v>
      </c>
      <c r="G29" s="38">
        <f>('2011'!H28-'2010'!H28)/'2010'!H28</f>
        <v>0.05263157894736842</v>
      </c>
    </row>
    <row r="30" spans="1:7" ht="15.75">
      <c r="A30" s="139" t="s">
        <v>15</v>
      </c>
      <c r="B30" s="26"/>
      <c r="C30" s="26"/>
      <c r="D30" s="26"/>
      <c r="E30" s="26"/>
      <c r="F30" s="26"/>
      <c r="G30" s="26"/>
    </row>
    <row r="31" spans="1:7" ht="15">
      <c r="A31" s="19" t="s">
        <v>18</v>
      </c>
      <c r="B31" s="38">
        <f>('2011'!C30-'2010'!C30)/'2010'!C30</f>
        <v>0.1668905484700063</v>
      </c>
      <c r="C31" s="38">
        <f>('2011'!D30-'2010'!D30)/'2010'!D30</f>
        <v>0.18801691137815885</v>
      </c>
      <c r="D31" s="38">
        <f>('2011'!E30-'2010'!E30)/'2010'!E30</f>
        <v>0.2284601283226398</v>
      </c>
      <c r="E31" s="38">
        <f>('2011'!F30-'2010'!F30)/'2010'!F30</f>
        <v>0.15329485857233768</v>
      </c>
      <c r="F31" s="38">
        <f>('2011'!G30-'2010'!G30)/'2010'!G30</f>
        <v>0.14474612690158484</v>
      </c>
      <c r="G31" s="38">
        <f>('2011'!H30-'2010'!H30)/'2010'!H30</f>
        <v>-0.01381287464164712</v>
      </c>
    </row>
    <row r="32" spans="1:7" ht="15.75">
      <c r="A32" s="139" t="s">
        <v>16</v>
      </c>
      <c r="B32" s="26"/>
      <c r="C32" s="26"/>
      <c r="D32" s="26"/>
      <c r="E32" s="26"/>
      <c r="F32" s="26"/>
      <c r="G32" s="26"/>
    </row>
    <row r="33" spans="1:7" ht="15">
      <c r="A33" s="19" t="s">
        <v>18</v>
      </c>
      <c r="B33" s="38">
        <f>('2011'!C32-'2010'!C32)/'2010'!C32</f>
        <v>0.12174448993447749</v>
      </c>
      <c r="C33" s="38">
        <f>('2011'!D32-'2010'!D32)/'2010'!D32</f>
        <v>0.10192134618083938</v>
      </c>
      <c r="D33" s="38">
        <f>('2011'!E32-'2010'!E32)/'2010'!E32</f>
        <v>0.07430340557275542</v>
      </c>
      <c r="E33" s="38">
        <f>('2011'!F32-'2010'!F32)/'2010'!F32</f>
        <v>0.13405334291986323</v>
      </c>
      <c r="F33" s="38">
        <f>('2011'!G32-'2010'!G32)/'2010'!G32</f>
        <v>0.1333110157014291</v>
      </c>
      <c r="G33" s="38">
        <f>('2011'!H32-'2010'!H32)/'2010'!H32</f>
        <v>0.30417295123177474</v>
      </c>
    </row>
    <row r="34" spans="1:7" ht="15.75">
      <c r="A34" s="139" t="s">
        <v>17</v>
      </c>
      <c r="B34" s="26"/>
      <c r="C34" s="26"/>
      <c r="D34" s="26"/>
      <c r="E34" s="26"/>
      <c r="F34" s="26"/>
      <c r="G34" s="26"/>
    </row>
    <row r="35" spans="1:7" ht="15">
      <c r="A35" s="19" t="s">
        <v>18</v>
      </c>
      <c r="B35" s="38">
        <f>('2011'!C34-'2010'!C34)/'2010'!C34</f>
        <v>0.1664070793813765</v>
      </c>
      <c r="C35" s="38">
        <f>('2011'!D34-'2010'!D34)/'2010'!D34</f>
        <v>0.19372189401287365</v>
      </c>
      <c r="D35" s="38">
        <f>('2011'!E34-'2010'!E34)/'2010'!E34</f>
        <v>0.12763423600683477</v>
      </c>
      <c r="E35" s="38">
        <f>('2011'!F34-'2010'!F34)/'2010'!F34</f>
        <v>0.17421107038095202</v>
      </c>
      <c r="F35" s="38">
        <f>('2011'!G34-'2010'!G34)/'2010'!G34</f>
        <v>0.16012318440281698</v>
      </c>
      <c r="G35" s="38">
        <f>('2011'!H34-'2010'!H34)/'2010'!H34</f>
        <v>0.3083655376221869</v>
      </c>
    </row>
    <row r="36" spans="1:7" ht="12.75">
      <c r="A36" s="14"/>
      <c r="B36" s="14"/>
      <c r="C36" s="14"/>
      <c r="D36" s="14"/>
      <c r="E36" s="14"/>
      <c r="F36" s="14"/>
      <c r="G36" s="14"/>
    </row>
    <row r="37" spans="1:7" ht="15.75">
      <c r="A37" s="140" t="s">
        <v>22</v>
      </c>
      <c r="B37" s="141" t="s">
        <v>0</v>
      </c>
      <c r="C37" s="141" t="s">
        <v>1</v>
      </c>
      <c r="D37" s="141" t="s">
        <v>2</v>
      </c>
      <c r="E37" s="141" t="s">
        <v>3</v>
      </c>
      <c r="F37" s="141" t="s">
        <v>4</v>
      </c>
      <c r="G37" s="141" t="s">
        <v>5</v>
      </c>
    </row>
    <row r="38" spans="1:7" ht="15">
      <c r="A38" s="32" t="s">
        <v>18</v>
      </c>
      <c r="B38" s="125">
        <f>('2011'!C37-'2010'!C37)/'2010'!C37</f>
        <v>0.20117200141744698</v>
      </c>
      <c r="C38" s="125">
        <f>('2011'!D37-'2010'!D37)/'2010'!D37</f>
        <v>0.17323723562639576</v>
      </c>
      <c r="D38" s="125">
        <f>('2011'!E37-'2010'!E37)/'2010'!E37</f>
        <v>0.26196961421765946</v>
      </c>
      <c r="E38" s="125">
        <f>('2011'!F37-'2010'!F37)/'2010'!F37</f>
        <v>0.17397387176363782</v>
      </c>
      <c r="F38" s="125">
        <f>('2011'!G37-'2010'!G37)/'2010'!G37</f>
        <v>0.21348912997474712</v>
      </c>
      <c r="G38" s="125">
        <f>('2011'!H37-'2010'!H37)/'2010'!H37</f>
        <v>0.03988136068092013</v>
      </c>
    </row>
    <row r="39" spans="1:7" ht="12.75">
      <c r="A39" s="14"/>
      <c r="B39" s="14"/>
      <c r="C39" s="14"/>
      <c r="D39" s="14"/>
      <c r="E39" s="14"/>
      <c r="F39" s="14"/>
      <c r="G39" s="14"/>
    </row>
    <row r="40" spans="1:7" ht="12.75">
      <c r="A40" s="16"/>
      <c r="B40" s="16"/>
      <c r="C40" s="16"/>
      <c r="D40" s="16"/>
      <c r="E40" s="16"/>
      <c r="F40" s="16"/>
      <c r="G40" s="16"/>
    </row>
    <row r="41" spans="1:7" ht="12.75">
      <c r="A41" s="39" t="s">
        <v>54</v>
      </c>
      <c r="B41" s="16"/>
      <c r="C41" s="16"/>
      <c r="D41" s="16"/>
      <c r="E41" s="16"/>
      <c r="F41" s="16"/>
      <c r="G41" s="16"/>
    </row>
  </sheetData>
  <sheetProtection/>
  <hyperlinks>
    <hyperlink ref="G10" location="Indice!A1" display="Indice "/>
  </hyperlinks>
  <printOptions/>
  <pageMargins left="0.75" right="0.75" top="1" bottom="1" header="0.3" footer="0.3"/>
  <pageSetup horizontalDpi="600" verticalDpi="600" orientation="portrait" paperSize="9" scale="75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41"/>
  <sheetViews>
    <sheetView view="pageBreakPreview" zoomScale="90" zoomScaleSheetLayoutView="90" zoomScalePageLayoutView="90" workbookViewId="0" topLeftCell="A1">
      <selection activeCell="A2" sqref="A2"/>
    </sheetView>
  </sheetViews>
  <sheetFormatPr defaultColWidth="11.421875" defaultRowHeight="12.75"/>
  <cols>
    <col min="1" max="1" width="21.28125" style="0" customWidth="1"/>
    <col min="2" max="2" width="13.8515625" style="0" bestFit="1" customWidth="1"/>
    <col min="3" max="3" width="12.421875" style="0" bestFit="1" customWidth="1"/>
    <col min="4" max="4" width="16.8515625" style="0" bestFit="1" customWidth="1"/>
    <col min="5" max="5" width="15.7109375" style="0" bestFit="1" customWidth="1"/>
    <col min="6" max="6" width="10.28125" style="0" bestFit="1" customWidth="1"/>
    <col min="7" max="7" width="19.00390625" style="0" customWidth="1"/>
  </cols>
  <sheetData>
    <row r="1" spans="1:7" ht="12.75">
      <c r="A1" s="118"/>
      <c r="B1" s="118"/>
      <c r="C1" s="118"/>
      <c r="D1" s="118"/>
      <c r="E1" s="118"/>
      <c r="F1" s="118"/>
      <c r="G1" s="118"/>
    </row>
    <row r="2" spans="1:7" ht="12.75">
      <c r="A2" s="118"/>
      <c r="B2" s="118"/>
      <c r="C2" s="118"/>
      <c r="D2" s="118"/>
      <c r="E2" s="118"/>
      <c r="F2" s="118"/>
      <c r="G2" s="118"/>
    </row>
    <row r="3" spans="1:7" ht="12.75">
      <c r="A3" s="16"/>
      <c r="B3" s="16"/>
      <c r="C3" s="16"/>
      <c r="D3" s="16"/>
      <c r="E3" s="16"/>
      <c r="F3" s="16"/>
      <c r="G3" s="16"/>
    </row>
    <row r="4" spans="1:7" ht="12.75">
      <c r="A4" s="16"/>
      <c r="B4" s="16"/>
      <c r="C4" s="16"/>
      <c r="D4" s="16"/>
      <c r="E4" s="16"/>
      <c r="F4" s="16"/>
      <c r="G4" s="16"/>
    </row>
    <row r="5" spans="1:7" ht="12.75">
      <c r="A5" s="16"/>
      <c r="B5" s="16"/>
      <c r="C5" s="16"/>
      <c r="D5" s="16"/>
      <c r="E5" s="16"/>
      <c r="F5" s="16"/>
      <c r="G5" s="16"/>
    </row>
    <row r="6" spans="1:7" ht="12.75">
      <c r="A6" s="16"/>
      <c r="B6" s="16"/>
      <c r="C6" s="16"/>
      <c r="D6" s="16"/>
      <c r="E6" s="16"/>
      <c r="F6" s="16"/>
      <c r="G6" s="16"/>
    </row>
    <row r="7" spans="1:7" ht="12.75">
      <c r="A7" s="16"/>
      <c r="B7" s="16"/>
      <c r="C7" s="16"/>
      <c r="D7" s="16"/>
      <c r="E7" s="16"/>
      <c r="F7" s="16"/>
      <c r="G7" s="16"/>
    </row>
    <row r="8" spans="1:7" ht="3" customHeight="1">
      <c r="A8" s="14"/>
      <c r="B8" s="14"/>
      <c r="C8" s="14"/>
      <c r="D8" s="14"/>
      <c r="E8" s="14"/>
      <c r="F8" s="14"/>
      <c r="G8" s="14"/>
    </row>
    <row r="9" spans="1:7" ht="19.5">
      <c r="A9" s="143" t="s">
        <v>46</v>
      </c>
      <c r="B9" s="15"/>
      <c r="C9" s="15"/>
      <c r="D9" s="15"/>
      <c r="E9" s="15"/>
      <c r="F9" s="15"/>
      <c r="G9" s="15"/>
    </row>
    <row r="10" spans="1:7" ht="20.25">
      <c r="A10" s="135" t="s">
        <v>58</v>
      </c>
      <c r="B10" s="24"/>
      <c r="C10" s="24"/>
      <c r="D10" s="24"/>
      <c r="E10" s="24"/>
      <c r="F10" s="24"/>
      <c r="G10" s="75" t="s">
        <v>23</v>
      </c>
    </row>
    <row r="11" spans="1:7" ht="15">
      <c r="A11" s="18"/>
      <c r="B11" s="18"/>
      <c r="C11" s="18"/>
      <c r="D11" s="18"/>
      <c r="E11" s="18"/>
      <c r="F11" s="18"/>
      <c r="G11" s="18"/>
    </row>
    <row r="12" spans="1:7" ht="15.75">
      <c r="A12" s="139" t="s">
        <v>6</v>
      </c>
      <c r="B12" s="138" t="s">
        <v>0</v>
      </c>
      <c r="C12" s="138" t="s">
        <v>1</v>
      </c>
      <c r="D12" s="138" t="s">
        <v>2</v>
      </c>
      <c r="E12" s="138" t="s">
        <v>3</v>
      </c>
      <c r="F12" s="138" t="s">
        <v>4</v>
      </c>
      <c r="G12" s="138" t="s">
        <v>5</v>
      </c>
    </row>
    <row r="13" spans="1:7" ht="15">
      <c r="A13" s="19" t="s">
        <v>18</v>
      </c>
      <c r="B13" s="38">
        <f>('2012'!C12-'2011'!C12)/'2011'!C12</f>
        <v>0.05624388709749885</v>
      </c>
      <c r="C13" s="38">
        <f>('2012'!D12-'2011'!D12)/'2011'!D12</f>
        <v>0.044428453614915674</v>
      </c>
      <c r="D13" s="38">
        <f>('2012'!E12-'2011'!E12)/'2011'!E12</f>
        <v>0.0191617969885292</v>
      </c>
      <c r="E13" s="38">
        <f>('2012'!F12-'2011'!F12)/'2011'!F12</f>
        <v>0.019158227715219505</v>
      </c>
      <c r="F13" s="38">
        <f>('2012'!G12-'2011'!G12)/'2011'!G12</f>
        <v>0.10443399742548147</v>
      </c>
      <c r="G13" s="38">
        <f>('2012'!H12-'2011'!H12)/'2011'!H12</f>
        <v>0.20441265363691316</v>
      </c>
    </row>
    <row r="14" spans="1:7" ht="15.75">
      <c r="A14" s="139" t="s">
        <v>7</v>
      </c>
      <c r="B14" s="127"/>
      <c r="C14" s="127"/>
      <c r="D14" s="127"/>
      <c r="E14" s="127"/>
      <c r="F14" s="127"/>
      <c r="G14" s="127"/>
    </row>
    <row r="15" spans="1:7" ht="15">
      <c r="A15" s="19" t="s">
        <v>18</v>
      </c>
      <c r="B15" s="38">
        <f>('2012'!C14-'2011'!C14)/'2011'!C14</f>
        <v>-0.004316505110437558</v>
      </c>
      <c r="C15" s="38">
        <f>('2012'!D14-'2011'!D14)/'2011'!D14</f>
        <v>-0.06265789748407975</v>
      </c>
      <c r="D15" s="38">
        <f>('2012'!E14-'2011'!E14)/'2011'!E14</f>
        <v>-0.10541145963709651</v>
      </c>
      <c r="E15" s="38">
        <f>('2012'!F14-'2011'!F14)/'2011'!F14</f>
        <v>0.02153515693797419</v>
      </c>
      <c r="F15" s="38">
        <f>('2012'!G14-'2011'!G14)/'2011'!G14</f>
        <v>0.03779749559655419</v>
      </c>
      <c r="G15" s="38">
        <f>('2012'!H14-'2011'!H14)/'2011'!H14</f>
        <v>0.23648154914139569</v>
      </c>
    </row>
    <row r="16" spans="1:7" ht="15.75">
      <c r="A16" s="139" t="s">
        <v>8</v>
      </c>
      <c r="B16" s="27"/>
      <c r="C16" s="27"/>
      <c r="D16" s="27"/>
      <c r="E16" s="27"/>
      <c r="F16" s="27"/>
      <c r="G16" s="27"/>
    </row>
    <row r="17" spans="1:7" ht="15">
      <c r="A17" s="19" t="s">
        <v>18</v>
      </c>
      <c r="B17" s="38">
        <f>('2012'!C16-'2011'!C16)/'2011'!C16</f>
        <v>-0.00990869717897694</v>
      </c>
      <c r="C17" s="38">
        <f>('2012'!D16-'2011'!D16)/'2011'!D16</f>
        <v>-0.057304647412402876</v>
      </c>
      <c r="D17" s="38">
        <f>('2012'!E16-'2011'!E16)/'2011'!E16</f>
        <v>-0.0804107999515076</v>
      </c>
      <c r="E17" s="38">
        <f>('2012'!F16-'2011'!F16)/'2011'!F16</f>
        <v>0.010590107935154962</v>
      </c>
      <c r="F17" s="38">
        <f>('2012'!G16-'2011'!G16)/'2011'!G16</f>
        <v>0.024093424821360798</v>
      </c>
      <c r="G17" s="38">
        <f>('2012'!H16-'2011'!H16)/'2011'!H16</f>
        <v>0.08541853451789062</v>
      </c>
    </row>
    <row r="18" spans="1:7" ht="15.75">
      <c r="A18" s="139" t="s">
        <v>9</v>
      </c>
      <c r="B18" s="27"/>
      <c r="C18" s="27"/>
      <c r="D18" s="27"/>
      <c r="E18" s="27"/>
      <c r="F18" s="27"/>
      <c r="G18" s="27"/>
    </row>
    <row r="19" spans="1:7" ht="15">
      <c r="A19" s="19" t="s">
        <v>18</v>
      </c>
      <c r="B19" s="111">
        <f>('2012'!C18-'2011'!C18)/'2011'!C18</f>
        <v>-0.15902459335813846</v>
      </c>
      <c r="C19" s="111">
        <f>('2012'!D18-'2011'!D18)/'2011'!D18</f>
        <v>-0.14509089315123394</v>
      </c>
      <c r="D19" s="111">
        <f>('2012'!E18-'2011'!E18)/'2011'!E18</f>
        <v>-0.20235656041952477</v>
      </c>
      <c r="E19" s="111">
        <f>('2012'!F18-'2011'!F18)/'2011'!F18</f>
        <v>-0.17222844254048617</v>
      </c>
      <c r="F19" s="111">
        <f>('2012'!G18-'2011'!G18)/'2011'!G18</f>
        <v>-0.13753873571177225</v>
      </c>
      <c r="G19" s="111">
        <f>('2012'!H18-'2011'!H18)/'2011'!H18</f>
        <v>-0.08098045299410488</v>
      </c>
    </row>
    <row r="20" spans="1:7" ht="15.75">
      <c r="A20" s="139" t="s">
        <v>10</v>
      </c>
      <c r="B20" s="27"/>
      <c r="C20" s="27"/>
      <c r="D20" s="27"/>
      <c r="E20" s="27"/>
      <c r="F20" s="27"/>
      <c r="G20" s="27"/>
    </row>
    <row r="21" spans="1:7" ht="15">
      <c r="A21" s="19" t="s">
        <v>18</v>
      </c>
      <c r="B21" s="38">
        <f>('2012'!C20-'2011'!C20)/'2011'!C20</f>
        <v>-0.0015721097367148089</v>
      </c>
      <c r="C21" s="38">
        <f>('2012'!D20-'2011'!D20)/'2011'!D20</f>
        <v>0.03906066207360107</v>
      </c>
      <c r="D21" s="38">
        <f>('2012'!E20-'2011'!E20)/'2011'!E20</f>
        <v>-0.08626156416839874</v>
      </c>
      <c r="E21" s="38">
        <f>('2012'!F20-'2011'!F20)/'2011'!F20</f>
        <v>-0.013156221385695391</v>
      </c>
      <c r="F21" s="38">
        <f>('2012'!G20-'2011'!G20)/'2011'!G20</f>
        <v>0.025048859513260018</v>
      </c>
      <c r="G21" s="38">
        <f>('2012'!H20-'2011'!H20)/'2011'!H20</f>
        <v>0.20040214477211796</v>
      </c>
    </row>
    <row r="22" spans="1:7" ht="15.75">
      <c r="A22" s="139" t="s">
        <v>11</v>
      </c>
      <c r="B22" s="27"/>
      <c r="C22" s="27"/>
      <c r="D22" s="27"/>
      <c r="E22" s="27"/>
      <c r="F22" s="27"/>
      <c r="G22" s="27"/>
    </row>
    <row r="23" spans="1:7" ht="15">
      <c r="A23" s="19" t="s">
        <v>18</v>
      </c>
      <c r="B23" s="38">
        <f>('2012'!C22-'2011'!C22)/'2011'!C22</f>
        <v>0.01658128658229853</v>
      </c>
      <c r="C23" s="38">
        <f>('2012'!D22-'2011'!D22)/'2011'!D22</f>
        <v>-0.0125548852587421</v>
      </c>
      <c r="D23" s="38">
        <f>('2012'!E22-'2011'!E22)/'2011'!E22</f>
        <v>-0.05811815732799051</v>
      </c>
      <c r="E23" s="38">
        <f>('2012'!F22-'2011'!F22)/'2011'!F22</f>
        <v>0.0014870643319557584</v>
      </c>
      <c r="F23" s="38">
        <f>('2012'!G22-'2011'!G22)/'2011'!G22</f>
        <v>0.07554196364712555</v>
      </c>
      <c r="G23" s="38">
        <f>('2012'!H22-'2011'!H22)/'2011'!H22</f>
        <v>0.4110477688224887</v>
      </c>
    </row>
    <row r="24" spans="1:7" ht="15.75">
      <c r="A24" s="139" t="s">
        <v>12</v>
      </c>
      <c r="B24" s="26"/>
      <c r="C24" s="26"/>
      <c r="D24" s="26"/>
      <c r="E24" s="26"/>
      <c r="F24" s="26"/>
      <c r="G24" s="26"/>
    </row>
    <row r="25" spans="1:7" ht="15">
      <c r="A25" s="19" t="s">
        <v>18</v>
      </c>
      <c r="B25" s="38">
        <f>('2012'!C24-'2011'!C24)/'2011'!C24</f>
        <v>-0.030290622392652962</v>
      </c>
      <c r="C25" s="38">
        <f>('2012'!D24-'2011'!D24)/'2011'!D24</f>
        <v>0.02953995157384988</v>
      </c>
      <c r="D25" s="38">
        <f>('2012'!E24-'2011'!E24)/'2011'!E24</f>
        <v>-0.10144971417498304</v>
      </c>
      <c r="E25" s="38">
        <f>('2012'!F24-'2011'!F24)/'2011'!F24</f>
        <v>-0.00661573487525839</v>
      </c>
      <c r="F25" s="38">
        <f>('2012'!G24-'2011'!G24)/'2011'!G24</f>
        <v>-0.04716100876431937</v>
      </c>
      <c r="G25" s="38">
        <f>('2012'!H24-'2011'!H24)/'2011'!H24</f>
        <v>0.3420354600027921</v>
      </c>
    </row>
    <row r="26" spans="1:7" ht="15.75">
      <c r="A26" s="139" t="s">
        <v>13</v>
      </c>
      <c r="B26" s="27"/>
      <c r="C26" s="27"/>
      <c r="D26" s="27"/>
      <c r="E26" s="27"/>
      <c r="F26" s="27"/>
      <c r="G26" s="27"/>
    </row>
    <row r="27" spans="1:7" ht="15">
      <c r="A27" s="19" t="s">
        <v>18</v>
      </c>
      <c r="B27" s="38">
        <f>('2012'!C26-'2011'!C26)/'2011'!C26</f>
        <v>-0.03617195899540955</v>
      </c>
      <c r="C27" s="38">
        <f>('2012'!D26-'2011'!D26)/'2011'!D26</f>
        <v>0.041292788301761384</v>
      </c>
      <c r="D27" s="38">
        <f>('2012'!E26-'2011'!E26)/'2011'!E26</f>
        <v>-0.13157297736173465</v>
      </c>
      <c r="E27" s="38">
        <f>('2012'!F26-'2011'!F26)/'2011'!F26</f>
        <v>-0.03828264758497316</v>
      </c>
      <c r="F27" s="38">
        <f>('2012'!G26-'2011'!G26)/'2011'!G26</f>
        <v>-0.02528731723903434</v>
      </c>
      <c r="G27" s="38">
        <f>('2012'!H26-'2011'!H26)/'2011'!H26</f>
        <v>0.23345784418356458</v>
      </c>
    </row>
    <row r="28" spans="1:7" ht="15.75">
      <c r="A28" s="139" t="s">
        <v>14</v>
      </c>
      <c r="B28" s="26"/>
      <c r="C28" s="26"/>
      <c r="D28" s="26"/>
      <c r="E28" s="26"/>
      <c r="F28" s="26"/>
      <c r="G28" s="26"/>
    </row>
    <row r="29" spans="1:7" ht="15">
      <c r="A29" s="19" t="s">
        <v>18</v>
      </c>
      <c r="B29" s="38">
        <f>('2012'!C28-'2011'!C28)/'2011'!C28</f>
        <v>0.0035553435983720974</v>
      </c>
      <c r="C29" s="38">
        <f>('2012'!D28-'2011'!D28)/'2011'!D28</f>
        <v>-0.009866932198787001</v>
      </c>
      <c r="D29" s="38">
        <f>('2012'!E28-'2011'!E28)/'2011'!E28</f>
        <v>-0.01592771049884903</v>
      </c>
      <c r="E29" s="38">
        <f>('2012'!F28-'2011'!F28)/'2011'!F28</f>
        <v>0.06679658205122378</v>
      </c>
      <c r="F29" s="38">
        <f>('2012'!G28-'2011'!G28)/'2011'!G28</f>
        <v>-0.02317829928157275</v>
      </c>
      <c r="G29" s="38">
        <f>('2012'!H28-'2011'!H28)/'2011'!H28</f>
        <v>0.14589235127478753</v>
      </c>
    </row>
    <row r="30" spans="1:7" ht="15.75">
      <c r="A30" s="139" t="s">
        <v>15</v>
      </c>
      <c r="B30" s="26"/>
      <c r="C30" s="26"/>
      <c r="D30" s="26"/>
      <c r="E30" s="26"/>
      <c r="F30" s="26"/>
      <c r="G30" s="26"/>
    </row>
    <row r="31" spans="1:7" ht="15">
      <c r="A31" s="19" t="s">
        <v>18</v>
      </c>
      <c r="B31" s="38">
        <f>('2012'!C30-'2011'!C30)/'2011'!C30</f>
        <v>-0.044551780886817424</v>
      </c>
      <c r="C31" s="38">
        <f>('2012'!D30-'2011'!D30)/'2011'!D30</f>
        <v>-0.034253661576815204</v>
      </c>
      <c r="D31" s="38">
        <f>('2012'!E30-'2011'!E30)/'2011'!E30</f>
        <v>-0.12426552881925014</v>
      </c>
      <c r="E31" s="38">
        <f>('2012'!F30-'2011'!F30)/'2011'!F30</f>
        <v>-0.046566762055528496</v>
      </c>
      <c r="F31" s="38">
        <f>('2012'!G30-'2011'!G30)/'2011'!G30</f>
        <v>-0.015935292549646807</v>
      </c>
      <c r="G31" s="38">
        <f>('2012'!H30-'2011'!H30)/'2011'!H30</f>
        <v>0.2522463002114165</v>
      </c>
    </row>
    <row r="32" spans="1:7" ht="15.75">
      <c r="A32" s="139" t="s">
        <v>16</v>
      </c>
      <c r="B32" s="26"/>
      <c r="C32" s="26"/>
      <c r="D32" s="26"/>
      <c r="E32" s="26"/>
      <c r="F32" s="26"/>
      <c r="G32" s="26"/>
    </row>
    <row r="33" spans="1:7" ht="15">
      <c r="A33" s="19" t="s">
        <v>18</v>
      </c>
      <c r="B33" s="38">
        <f>('2012'!C32-'2011'!C32)/'2011'!C32</f>
        <v>-0.0223772081288546</v>
      </c>
      <c r="C33" s="38">
        <f>('2012'!D32-'2011'!D32)/'2011'!D32</f>
        <v>0.035809286886412856</v>
      </c>
      <c r="D33" s="38">
        <f>('2012'!E32-'2011'!E32)/'2011'!E32</f>
        <v>-0.12171512540303021</v>
      </c>
      <c r="E33" s="38">
        <f>('2012'!F32-'2011'!F32)/'2011'!F32</f>
        <v>-0.03546690048224463</v>
      </c>
      <c r="F33" s="38">
        <f>('2012'!G32-'2011'!G32)/'2011'!G32</f>
        <v>0.009079542065294698</v>
      </c>
      <c r="G33" s="38">
        <f>('2012'!H32-'2011'!H32)/'2011'!H32</f>
        <v>-0.0938319198149576</v>
      </c>
    </row>
    <row r="34" spans="1:7" ht="15.75">
      <c r="A34" s="139" t="s">
        <v>17</v>
      </c>
      <c r="B34" s="26"/>
      <c r="C34" s="26"/>
      <c r="D34" s="26"/>
      <c r="E34" s="26"/>
      <c r="F34" s="26"/>
      <c r="G34" s="26"/>
    </row>
    <row r="35" spans="1:7" ht="15">
      <c r="A35" s="19" t="s">
        <v>18</v>
      </c>
      <c r="B35" s="38">
        <f>('2012'!C34-'2011'!C34)/'2011'!C34</f>
        <v>0.003736752315707499</v>
      </c>
      <c r="C35" s="38">
        <f>('2012'!D34-'2011'!D34)/'2011'!D34</f>
        <v>0.047555030285123354</v>
      </c>
      <c r="D35" s="38">
        <f>('2012'!E34-'2011'!E34)/'2011'!E34</f>
        <v>-0.03697921449781125</v>
      </c>
      <c r="E35" s="38">
        <f>('2012'!F34-'2011'!F34)/'2011'!F34</f>
        <v>-0.027417730565571907</v>
      </c>
      <c r="F35" s="38">
        <f>('2012'!G34-'2011'!G34)/'2011'!G34</f>
        <v>0.029011912704794165</v>
      </c>
      <c r="G35" s="38">
        <f>('2012'!H34-'2011'!H34)/'2011'!H34</f>
        <v>0.013639127790808791</v>
      </c>
    </row>
    <row r="36" spans="1:7" ht="12.75">
      <c r="A36" s="14"/>
      <c r="B36" s="14"/>
      <c r="C36" s="14"/>
      <c r="D36" s="14"/>
      <c r="E36" s="14"/>
      <c r="F36" s="14"/>
      <c r="G36" s="14"/>
    </row>
    <row r="37" spans="1:7" ht="15.75">
      <c r="A37" s="140" t="s">
        <v>22</v>
      </c>
      <c r="B37" s="141" t="s">
        <v>0</v>
      </c>
      <c r="C37" s="141" t="s">
        <v>1</v>
      </c>
      <c r="D37" s="141" t="s">
        <v>2</v>
      </c>
      <c r="E37" s="141" t="s">
        <v>3</v>
      </c>
      <c r="F37" s="141" t="s">
        <v>4</v>
      </c>
      <c r="G37" s="141" t="s">
        <v>5</v>
      </c>
    </row>
    <row r="38" spans="1:7" ht="15">
      <c r="A38" s="32" t="s">
        <v>18</v>
      </c>
      <c r="B38" s="125"/>
      <c r="C38" s="125"/>
      <c r="D38" s="125"/>
      <c r="E38" s="125"/>
      <c r="F38" s="125"/>
      <c r="G38" s="125"/>
    </row>
    <row r="39" spans="1:7" ht="12.75">
      <c r="A39" s="14"/>
      <c r="B39" s="14"/>
      <c r="C39" s="14"/>
      <c r="D39" s="14"/>
      <c r="E39" s="14"/>
      <c r="F39" s="14"/>
      <c r="G39" s="14"/>
    </row>
    <row r="40" spans="1:7" ht="12.75">
      <c r="A40" s="16"/>
      <c r="B40" s="16"/>
      <c r="C40" s="16"/>
      <c r="D40" s="16"/>
      <c r="E40" s="16"/>
      <c r="F40" s="16"/>
      <c r="G40" s="16"/>
    </row>
    <row r="41" spans="1:7" ht="12.75">
      <c r="A41" s="39" t="s">
        <v>54</v>
      </c>
      <c r="B41" s="16"/>
      <c r="C41" s="16"/>
      <c r="D41" s="16"/>
      <c r="E41" s="16"/>
      <c r="F41" s="16"/>
      <c r="G41" s="16"/>
    </row>
  </sheetData>
  <sheetProtection/>
  <hyperlinks>
    <hyperlink ref="G10" location="Indice!A1" display="Indice "/>
  </hyperlinks>
  <printOptions/>
  <pageMargins left="0.75" right="0.75" top="1" bottom="1" header="0.3" footer="0.3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R95"/>
  <sheetViews>
    <sheetView view="pageBreakPreview" zoomScale="70" zoomScaleNormal="65" zoomScaleSheetLayoutView="70" zoomScalePageLayoutView="70" workbookViewId="0" topLeftCell="A1">
      <selection activeCell="H8" sqref="H8"/>
    </sheetView>
  </sheetViews>
  <sheetFormatPr defaultColWidth="11.421875" defaultRowHeight="12.75"/>
  <cols>
    <col min="1" max="1" width="2.00390625" style="7" customWidth="1"/>
    <col min="2" max="2" width="25.28125" style="7" customWidth="1"/>
    <col min="3" max="4" width="14.140625" style="7" customWidth="1"/>
    <col min="5" max="5" width="20.421875" style="7" bestFit="1" customWidth="1"/>
    <col min="6" max="6" width="19.00390625" style="7" bestFit="1" customWidth="1"/>
    <col min="7" max="8" width="14.140625" style="7" customWidth="1"/>
    <col min="9" max="16384" width="11.421875" style="7" customWidth="1"/>
  </cols>
  <sheetData>
    <row r="2" ht="12.75"/>
    <row r="3" ht="12.75"/>
    <row r="4" ht="12.75"/>
    <row r="5" ht="12.75"/>
    <row r="6" ht="12.75" customHeight="1"/>
    <row r="7" spans="2:18" s="9" customFormat="1" ht="3" customHeight="1">
      <c r="B7" s="14"/>
      <c r="C7" s="14"/>
      <c r="D7" s="14"/>
      <c r="E7" s="14"/>
      <c r="F7" s="14"/>
      <c r="G7" s="14"/>
      <c r="H7" s="14"/>
      <c r="I7" s="1"/>
      <c r="K7" s="10"/>
      <c r="L7" s="10"/>
      <c r="M7" s="11"/>
      <c r="N7" s="11"/>
      <c r="O7" s="12"/>
      <c r="P7" s="11"/>
      <c r="Q7" s="13"/>
      <c r="R7" s="13"/>
    </row>
    <row r="8" spans="2:18" s="9" customFormat="1" ht="23.25" customHeight="1">
      <c r="B8" s="134" t="s">
        <v>45</v>
      </c>
      <c r="C8" s="15"/>
      <c r="D8" s="15"/>
      <c r="E8" s="15"/>
      <c r="F8" s="15"/>
      <c r="G8" s="15"/>
      <c r="H8" s="75" t="s">
        <v>23</v>
      </c>
      <c r="I8" s="1"/>
      <c r="K8" s="10"/>
      <c r="L8" s="10"/>
      <c r="M8" s="11"/>
      <c r="N8" s="11"/>
      <c r="O8" s="12"/>
      <c r="P8" s="11"/>
      <c r="Q8" s="13"/>
      <c r="R8" s="13"/>
    </row>
    <row r="9" spans="2:18" s="9" customFormat="1" ht="23.25" customHeight="1">
      <c r="B9" s="135">
        <v>2007</v>
      </c>
      <c r="I9" s="1"/>
      <c r="K9" s="10"/>
      <c r="L9" s="10"/>
      <c r="M9" s="11"/>
      <c r="N9" s="11"/>
      <c r="O9" s="12"/>
      <c r="P9" s="11"/>
      <c r="Q9" s="13"/>
      <c r="R9" s="13"/>
    </row>
    <row r="10" spans="2:8" s="16" customFormat="1" ht="15.75" customHeight="1">
      <c r="B10" s="137"/>
      <c r="C10" s="137"/>
      <c r="D10" s="137"/>
      <c r="E10" s="137"/>
      <c r="F10" s="7"/>
      <c r="G10" s="137"/>
      <c r="H10" s="137"/>
    </row>
    <row r="11" spans="2:11" ht="15.75">
      <c r="B11" s="139" t="s">
        <v>6</v>
      </c>
      <c r="C11" s="138" t="s">
        <v>0</v>
      </c>
      <c r="D11" s="138" t="s">
        <v>1</v>
      </c>
      <c r="E11" s="138" t="s">
        <v>2</v>
      </c>
      <c r="F11" s="138" t="s">
        <v>3</v>
      </c>
      <c r="G11" s="138" t="s">
        <v>4</v>
      </c>
      <c r="H11" s="138" t="s">
        <v>5</v>
      </c>
      <c r="K11" s="1"/>
    </row>
    <row r="12" spans="2:8" ht="15">
      <c r="B12" s="20" t="s">
        <v>19</v>
      </c>
      <c r="C12" s="21">
        <f>+D12+E12+F12+G12+H12</f>
        <v>139356</v>
      </c>
      <c r="D12" s="21">
        <v>24829</v>
      </c>
      <c r="E12" s="21">
        <v>8502</v>
      </c>
      <c r="F12" s="21">
        <v>38822</v>
      </c>
      <c r="G12" s="21">
        <v>65455</v>
      </c>
      <c r="H12" s="21">
        <v>1748</v>
      </c>
    </row>
    <row r="13" spans="2:8" ht="15">
      <c r="B13" s="20" t="s">
        <v>20</v>
      </c>
      <c r="C13" s="21">
        <f>+D13+E13+F13+G13+H13</f>
        <v>20342</v>
      </c>
      <c r="D13" s="21">
        <v>1322</v>
      </c>
      <c r="E13" s="21">
        <v>2434</v>
      </c>
      <c r="F13" s="21">
        <v>7153</v>
      </c>
      <c r="G13" s="21">
        <v>9273</v>
      </c>
      <c r="H13" s="21">
        <v>160</v>
      </c>
    </row>
    <row r="14" spans="2:8" ht="15">
      <c r="B14" s="20" t="s">
        <v>21</v>
      </c>
      <c r="C14" s="24">
        <f>+D14+E14+F14+G14+H14</f>
        <v>809791</v>
      </c>
      <c r="D14" s="21">
        <v>120948</v>
      </c>
      <c r="E14" s="24">
        <v>105025</v>
      </c>
      <c r="F14" s="21">
        <v>256021</v>
      </c>
      <c r="G14" s="24">
        <v>317164</v>
      </c>
      <c r="H14" s="21">
        <v>10633</v>
      </c>
    </row>
    <row r="15" spans="2:8" ht="15">
      <c r="B15" s="19" t="s">
        <v>18</v>
      </c>
      <c r="C15" s="24">
        <f aca="true" t="shared" si="0" ref="C15:H15">+C12+C13+C14</f>
        <v>969489</v>
      </c>
      <c r="D15" s="24">
        <f t="shared" si="0"/>
        <v>147099</v>
      </c>
      <c r="E15" s="24">
        <f t="shared" si="0"/>
        <v>115961</v>
      </c>
      <c r="F15" s="24">
        <f t="shared" si="0"/>
        <v>301996</v>
      </c>
      <c r="G15" s="24">
        <f t="shared" si="0"/>
        <v>391892</v>
      </c>
      <c r="H15" s="24">
        <f t="shared" si="0"/>
        <v>12541</v>
      </c>
    </row>
    <row r="16" spans="2:8" ht="15.75">
      <c r="B16" s="139" t="s">
        <v>7</v>
      </c>
      <c r="C16" s="26"/>
      <c r="D16" s="26"/>
      <c r="E16" s="26"/>
      <c r="F16" s="26"/>
      <c r="G16" s="26"/>
      <c r="H16" s="26"/>
    </row>
    <row r="17" spans="2:8" ht="15">
      <c r="B17" s="20" t="s">
        <v>19</v>
      </c>
      <c r="C17" s="21">
        <f>+D17+E17+F17+G17+H17</f>
        <v>133861</v>
      </c>
      <c r="D17" s="21">
        <v>25986</v>
      </c>
      <c r="E17" s="21">
        <v>8852</v>
      </c>
      <c r="F17" s="21">
        <v>29837</v>
      </c>
      <c r="G17" s="21">
        <v>67169</v>
      </c>
      <c r="H17" s="21">
        <v>2017</v>
      </c>
    </row>
    <row r="18" spans="2:8" ht="15">
      <c r="B18" s="20" t="s">
        <v>20</v>
      </c>
      <c r="C18" s="21">
        <f>+D18+E18+F18+G18+H18</f>
        <v>17711</v>
      </c>
      <c r="D18" s="21">
        <v>1564</v>
      </c>
      <c r="E18" s="21">
        <v>2538</v>
      </c>
      <c r="F18" s="21">
        <v>5154</v>
      </c>
      <c r="G18" s="21">
        <v>8373</v>
      </c>
      <c r="H18" s="21">
        <v>82</v>
      </c>
    </row>
    <row r="19" spans="2:8" ht="15">
      <c r="B19" s="20" t="s">
        <v>21</v>
      </c>
      <c r="C19" s="24">
        <f>+D19+E19+F19+G19+H19</f>
        <v>831304</v>
      </c>
      <c r="D19" s="24">
        <v>134474</v>
      </c>
      <c r="E19" s="24">
        <v>110013</v>
      </c>
      <c r="F19" s="24">
        <v>256183</v>
      </c>
      <c r="G19" s="24">
        <v>318911</v>
      </c>
      <c r="H19" s="21">
        <v>11723</v>
      </c>
    </row>
    <row r="20" spans="2:13" ht="15">
      <c r="B20" s="19" t="s">
        <v>18</v>
      </c>
      <c r="C20" s="24">
        <f aca="true" t="shared" si="1" ref="C20:H20">+C17+C18+C19</f>
        <v>982876</v>
      </c>
      <c r="D20" s="24">
        <f t="shared" si="1"/>
        <v>162024</v>
      </c>
      <c r="E20" s="24">
        <f t="shared" si="1"/>
        <v>121403</v>
      </c>
      <c r="F20" s="24">
        <f t="shared" si="1"/>
        <v>291174</v>
      </c>
      <c r="G20" s="24">
        <f t="shared" si="1"/>
        <v>394453</v>
      </c>
      <c r="H20" s="24">
        <f t="shared" si="1"/>
        <v>13822</v>
      </c>
      <c r="I20" s="2"/>
      <c r="J20" s="2"/>
      <c r="K20" s="2"/>
      <c r="L20" s="2"/>
      <c r="M20" s="2"/>
    </row>
    <row r="21" spans="2:13" ht="15.75">
      <c r="B21" s="139" t="s">
        <v>8</v>
      </c>
      <c r="C21" s="26"/>
      <c r="D21" s="26"/>
      <c r="E21" s="26"/>
      <c r="F21" s="26"/>
      <c r="G21" s="26"/>
      <c r="H21" s="26"/>
      <c r="I21" s="1"/>
      <c r="J21" s="1"/>
      <c r="K21" s="1"/>
      <c r="L21" s="1"/>
      <c r="M21" s="1"/>
    </row>
    <row r="22" spans="2:13" ht="15">
      <c r="B22" s="20" t="s">
        <v>19</v>
      </c>
      <c r="C22" s="21">
        <f>+D22+E22+F22+G22+H22</f>
        <v>170477</v>
      </c>
      <c r="D22" s="21">
        <v>34978</v>
      </c>
      <c r="E22" s="21">
        <v>12924</v>
      </c>
      <c r="F22" s="21">
        <v>37840</v>
      </c>
      <c r="G22" s="21">
        <v>81944</v>
      </c>
      <c r="H22" s="21">
        <v>2791</v>
      </c>
      <c r="I22" s="1"/>
      <c r="J22" s="1"/>
      <c r="K22" s="1"/>
      <c r="L22" s="1"/>
      <c r="M22" s="1"/>
    </row>
    <row r="23" spans="2:13" ht="15">
      <c r="B23" s="20" t="s">
        <v>20</v>
      </c>
      <c r="C23" s="21">
        <f>+D23+E23+F23+G23+H23</f>
        <v>25840</v>
      </c>
      <c r="D23" s="21">
        <v>1862</v>
      </c>
      <c r="E23" s="21">
        <v>3229</v>
      </c>
      <c r="F23" s="21">
        <v>9347</v>
      </c>
      <c r="G23" s="21">
        <v>11320</v>
      </c>
      <c r="H23" s="21">
        <v>82</v>
      </c>
      <c r="I23" s="1"/>
      <c r="J23" s="1"/>
      <c r="K23" s="1"/>
      <c r="L23" s="1"/>
      <c r="M23" s="1"/>
    </row>
    <row r="24" spans="2:13" ht="15">
      <c r="B24" s="20" t="s">
        <v>21</v>
      </c>
      <c r="C24" s="24">
        <f>+D24+E24+F24+G24+H24</f>
        <v>966049</v>
      </c>
      <c r="D24" s="24">
        <v>160770</v>
      </c>
      <c r="E24" s="24">
        <v>138001</v>
      </c>
      <c r="F24" s="24">
        <v>285215</v>
      </c>
      <c r="G24" s="24">
        <v>367542</v>
      </c>
      <c r="H24" s="21">
        <v>14521</v>
      </c>
      <c r="I24" s="1"/>
      <c r="J24" s="1"/>
      <c r="K24" s="1"/>
      <c r="L24" s="1"/>
      <c r="M24" s="1"/>
    </row>
    <row r="25" spans="2:13" ht="15">
      <c r="B25" s="19" t="s">
        <v>18</v>
      </c>
      <c r="C25" s="24">
        <f aca="true" t="shared" si="2" ref="C25:H25">+C22+C23+C24</f>
        <v>1162366</v>
      </c>
      <c r="D25" s="24">
        <f t="shared" si="2"/>
        <v>197610</v>
      </c>
      <c r="E25" s="24">
        <f t="shared" si="2"/>
        <v>154154</v>
      </c>
      <c r="F25" s="24">
        <f t="shared" si="2"/>
        <v>332402</v>
      </c>
      <c r="G25" s="24">
        <f t="shared" si="2"/>
        <v>460806</v>
      </c>
      <c r="H25" s="24">
        <f t="shared" si="2"/>
        <v>17394</v>
      </c>
      <c r="I25" s="2"/>
      <c r="J25" s="1"/>
      <c r="K25" s="1"/>
      <c r="L25" s="1"/>
      <c r="M25" s="1"/>
    </row>
    <row r="26" spans="2:13" ht="15.75">
      <c r="B26" s="139" t="s">
        <v>9</v>
      </c>
      <c r="C26" s="26"/>
      <c r="D26" s="26"/>
      <c r="E26" s="26"/>
      <c r="F26" s="26"/>
      <c r="G26" s="26"/>
      <c r="H26" s="26"/>
      <c r="I26" s="1"/>
      <c r="J26" s="1"/>
      <c r="K26" s="1"/>
      <c r="L26" s="1"/>
      <c r="M26" s="1"/>
    </row>
    <row r="27" spans="2:13" ht="15">
      <c r="B27" s="20" t="s">
        <v>19</v>
      </c>
      <c r="C27" s="21">
        <f>+D27+E27+F27+G27+H27</f>
        <v>213437</v>
      </c>
      <c r="D27" s="21">
        <v>40436</v>
      </c>
      <c r="E27" s="21">
        <v>16052</v>
      </c>
      <c r="F27" s="21">
        <v>53072</v>
      </c>
      <c r="G27" s="21">
        <v>99595</v>
      </c>
      <c r="H27" s="21">
        <v>4282</v>
      </c>
      <c r="I27" s="4"/>
      <c r="J27" s="1"/>
      <c r="K27" s="1"/>
      <c r="L27" s="1"/>
      <c r="M27" s="1"/>
    </row>
    <row r="28" spans="2:8" ht="15">
      <c r="B28" s="20" t="s">
        <v>20</v>
      </c>
      <c r="C28" s="21">
        <f>+D28+E28+F28+G28+H28</f>
        <v>25461</v>
      </c>
      <c r="D28" s="21">
        <v>3825</v>
      </c>
      <c r="E28" s="21">
        <v>3039</v>
      </c>
      <c r="F28" s="21">
        <v>9037</v>
      </c>
      <c r="G28" s="21">
        <v>9458</v>
      </c>
      <c r="H28" s="22">
        <v>102</v>
      </c>
    </row>
    <row r="29" spans="2:8" ht="15">
      <c r="B29" s="20" t="s">
        <v>21</v>
      </c>
      <c r="C29" s="24">
        <f>+D29+E29+F29+G29+H29</f>
        <v>750017</v>
      </c>
      <c r="D29" s="23">
        <v>133556</v>
      </c>
      <c r="E29" s="23">
        <v>120809</v>
      </c>
      <c r="F29" s="23">
        <v>205469</v>
      </c>
      <c r="G29" s="23">
        <v>279728</v>
      </c>
      <c r="H29" s="22">
        <v>10455</v>
      </c>
    </row>
    <row r="30" spans="2:8" ht="15">
      <c r="B30" s="19" t="s">
        <v>18</v>
      </c>
      <c r="C30" s="24">
        <f aca="true" t="shared" si="3" ref="C30:H30">+C27+C28+C29</f>
        <v>988915</v>
      </c>
      <c r="D30" s="24">
        <f t="shared" si="3"/>
        <v>177817</v>
      </c>
      <c r="E30" s="24">
        <f t="shared" si="3"/>
        <v>139900</v>
      </c>
      <c r="F30" s="24">
        <f t="shared" si="3"/>
        <v>267578</v>
      </c>
      <c r="G30" s="24">
        <f t="shared" si="3"/>
        <v>388781</v>
      </c>
      <c r="H30" s="24">
        <f t="shared" si="3"/>
        <v>14839</v>
      </c>
    </row>
    <row r="31" spans="2:8" ht="15.75">
      <c r="B31" s="139" t="s">
        <v>10</v>
      </c>
      <c r="C31" s="26"/>
      <c r="D31" s="26"/>
      <c r="E31" s="26"/>
      <c r="F31" s="26"/>
      <c r="G31" s="26"/>
      <c r="H31" s="26"/>
    </row>
    <row r="32" spans="2:8" ht="15">
      <c r="B32" s="20" t="s">
        <v>19</v>
      </c>
      <c r="C32" s="21">
        <f>+D32+E32+F32+G32+H32</f>
        <v>192068</v>
      </c>
      <c r="D32" s="21">
        <v>34836</v>
      </c>
      <c r="E32" s="21">
        <v>14878</v>
      </c>
      <c r="F32" s="21">
        <v>51840</v>
      </c>
      <c r="G32" s="21">
        <v>87081</v>
      </c>
      <c r="H32" s="21">
        <v>3433</v>
      </c>
    </row>
    <row r="33" spans="2:8" ht="15">
      <c r="B33" s="20" t="s">
        <v>20</v>
      </c>
      <c r="C33" s="21">
        <f>+D33+E33+F33+G33+H33</f>
        <v>27456</v>
      </c>
      <c r="D33" s="21">
        <v>3476</v>
      </c>
      <c r="E33" s="21">
        <v>1967</v>
      </c>
      <c r="F33" s="21">
        <v>8778</v>
      </c>
      <c r="G33" s="21">
        <v>13066</v>
      </c>
      <c r="H33" s="22">
        <v>169</v>
      </c>
    </row>
    <row r="34" spans="2:8" ht="15">
      <c r="B34" s="20" t="s">
        <v>21</v>
      </c>
      <c r="C34" s="24">
        <f>+D34+E34+F34+G34+H34</f>
        <v>575348</v>
      </c>
      <c r="D34" s="24">
        <v>113337</v>
      </c>
      <c r="E34" s="24">
        <v>105907</v>
      </c>
      <c r="F34" s="24">
        <v>155205</v>
      </c>
      <c r="G34" s="24">
        <v>195725</v>
      </c>
      <c r="H34" s="24">
        <v>5174</v>
      </c>
    </row>
    <row r="35" spans="2:8" ht="15">
      <c r="B35" s="19" t="s">
        <v>18</v>
      </c>
      <c r="C35" s="24">
        <f aca="true" t="shared" si="4" ref="C35:H35">+C32+C33+C34</f>
        <v>794872</v>
      </c>
      <c r="D35" s="24">
        <f t="shared" si="4"/>
        <v>151649</v>
      </c>
      <c r="E35" s="24">
        <f t="shared" si="4"/>
        <v>122752</v>
      </c>
      <c r="F35" s="24">
        <f t="shared" si="4"/>
        <v>215823</v>
      </c>
      <c r="G35" s="24">
        <f t="shared" si="4"/>
        <v>295872</v>
      </c>
      <c r="H35" s="24">
        <f t="shared" si="4"/>
        <v>8776</v>
      </c>
    </row>
    <row r="36" spans="2:8" ht="15.75">
      <c r="B36" s="139" t="s">
        <v>11</v>
      </c>
      <c r="C36" s="26"/>
      <c r="D36" s="26"/>
      <c r="E36" s="26"/>
      <c r="F36" s="26"/>
      <c r="G36" s="26"/>
      <c r="H36" s="26"/>
    </row>
    <row r="37" spans="2:8" ht="15">
      <c r="B37" s="20" t="s">
        <v>19</v>
      </c>
      <c r="C37" s="21">
        <f>+D37+E37+F37+G37+H37</f>
        <v>235852</v>
      </c>
      <c r="D37" s="21">
        <v>47392</v>
      </c>
      <c r="E37" s="21">
        <v>18014</v>
      </c>
      <c r="F37" s="21">
        <v>60719</v>
      </c>
      <c r="G37" s="21">
        <v>105474</v>
      </c>
      <c r="H37" s="21">
        <v>4253</v>
      </c>
    </row>
    <row r="38" spans="2:8" ht="15">
      <c r="B38" s="20" t="s">
        <v>20</v>
      </c>
      <c r="C38" s="21">
        <f>+D38+E38+F38+G38+H38</f>
        <v>26338</v>
      </c>
      <c r="D38" s="21">
        <v>3721</v>
      </c>
      <c r="E38" s="21">
        <v>2655</v>
      </c>
      <c r="F38" s="21">
        <v>6717</v>
      </c>
      <c r="G38" s="21">
        <v>13153</v>
      </c>
      <c r="H38" s="22">
        <v>92</v>
      </c>
    </row>
    <row r="39" spans="2:8" ht="15">
      <c r="B39" s="20" t="s">
        <v>21</v>
      </c>
      <c r="C39" s="24">
        <f>+D39+E39+F39+G39+H39</f>
        <v>619287</v>
      </c>
      <c r="D39" s="24">
        <v>117018</v>
      </c>
      <c r="E39" s="24">
        <v>117754</v>
      </c>
      <c r="F39" s="24">
        <v>162576</v>
      </c>
      <c r="G39" s="24">
        <v>217270</v>
      </c>
      <c r="H39" s="24">
        <v>4669</v>
      </c>
    </row>
    <row r="40" spans="2:8" ht="15">
      <c r="B40" s="19" t="s">
        <v>18</v>
      </c>
      <c r="C40" s="24">
        <f aca="true" t="shared" si="5" ref="C40:H40">+C37+C38+C39</f>
        <v>881477</v>
      </c>
      <c r="D40" s="24">
        <f t="shared" si="5"/>
        <v>168131</v>
      </c>
      <c r="E40" s="24">
        <f t="shared" si="5"/>
        <v>138423</v>
      </c>
      <c r="F40" s="24">
        <f t="shared" si="5"/>
        <v>230012</v>
      </c>
      <c r="G40" s="24">
        <f t="shared" si="5"/>
        <v>335897</v>
      </c>
      <c r="H40" s="24">
        <f t="shared" si="5"/>
        <v>9014</v>
      </c>
    </row>
    <row r="41" spans="2:8" ht="15.75">
      <c r="B41" s="139" t="s">
        <v>12</v>
      </c>
      <c r="C41" s="26"/>
      <c r="D41" s="26"/>
      <c r="E41" s="26"/>
      <c r="F41" s="26"/>
      <c r="G41" s="26"/>
      <c r="H41" s="26"/>
    </row>
    <row r="42" spans="2:8" ht="15">
      <c r="B42" s="20" t="s">
        <v>19</v>
      </c>
      <c r="C42" s="21">
        <f>+D42+E42+F42+G42+H42</f>
        <v>323474</v>
      </c>
      <c r="D42" s="21">
        <v>76323</v>
      </c>
      <c r="E42" s="21">
        <v>31582</v>
      </c>
      <c r="F42" s="21">
        <v>71637</v>
      </c>
      <c r="G42" s="21">
        <v>134378</v>
      </c>
      <c r="H42" s="21">
        <v>9554</v>
      </c>
    </row>
    <row r="43" spans="2:8" ht="15">
      <c r="B43" s="20" t="s">
        <v>20</v>
      </c>
      <c r="C43" s="21">
        <f>+D43+E43+F43+G43+H43</f>
        <v>39664</v>
      </c>
      <c r="D43" s="21">
        <v>4242</v>
      </c>
      <c r="E43" s="21">
        <v>3680</v>
      </c>
      <c r="F43" s="21">
        <v>12169</v>
      </c>
      <c r="G43" s="21">
        <v>19142</v>
      </c>
      <c r="H43" s="22">
        <v>431</v>
      </c>
    </row>
    <row r="44" spans="2:8" ht="15">
      <c r="B44" s="20" t="s">
        <v>21</v>
      </c>
      <c r="C44" s="24">
        <f>+D44+E44+F44+G44+H44</f>
        <v>732866</v>
      </c>
      <c r="D44" s="24">
        <v>141171</v>
      </c>
      <c r="E44" s="24">
        <v>135497</v>
      </c>
      <c r="F44" s="24">
        <v>207159</v>
      </c>
      <c r="G44" s="24">
        <v>242275</v>
      </c>
      <c r="H44" s="24">
        <v>6764</v>
      </c>
    </row>
    <row r="45" spans="2:8" ht="15">
      <c r="B45" s="19" t="s">
        <v>18</v>
      </c>
      <c r="C45" s="24">
        <f aca="true" t="shared" si="6" ref="C45:H45">+C42+C43+C44</f>
        <v>1096004</v>
      </c>
      <c r="D45" s="24">
        <f t="shared" si="6"/>
        <v>221736</v>
      </c>
      <c r="E45" s="24">
        <f t="shared" si="6"/>
        <v>170759</v>
      </c>
      <c r="F45" s="24">
        <f t="shared" si="6"/>
        <v>290965</v>
      </c>
      <c r="G45" s="24">
        <f t="shared" si="6"/>
        <v>395795</v>
      </c>
      <c r="H45" s="24">
        <f t="shared" si="6"/>
        <v>16749</v>
      </c>
    </row>
    <row r="46" spans="2:8" ht="15.75">
      <c r="B46" s="139" t="s">
        <v>13</v>
      </c>
      <c r="C46" s="26"/>
      <c r="D46" s="26"/>
      <c r="E46" s="26"/>
      <c r="F46" s="26"/>
      <c r="G46" s="26"/>
      <c r="H46" s="26"/>
    </row>
    <row r="47" spans="2:8" ht="15">
      <c r="B47" s="20" t="s">
        <v>19</v>
      </c>
      <c r="C47" s="21">
        <f>+D47+E47+F47+G47+H47</f>
        <v>403574</v>
      </c>
      <c r="D47" s="21">
        <v>97046</v>
      </c>
      <c r="E47" s="21">
        <v>46485</v>
      </c>
      <c r="F47" s="21">
        <v>78807</v>
      </c>
      <c r="G47" s="21">
        <v>169393</v>
      </c>
      <c r="H47" s="21">
        <v>11843</v>
      </c>
    </row>
    <row r="48" spans="2:8" ht="15">
      <c r="B48" s="20" t="s">
        <v>20</v>
      </c>
      <c r="C48" s="21">
        <f>+D48+E48+F48+G48+H48</f>
        <v>37930</v>
      </c>
      <c r="D48" s="21">
        <v>6612</v>
      </c>
      <c r="E48" s="21">
        <v>3166</v>
      </c>
      <c r="F48" s="21">
        <v>10425</v>
      </c>
      <c r="G48" s="21">
        <v>17434</v>
      </c>
      <c r="H48" s="22">
        <v>293</v>
      </c>
    </row>
    <row r="49" spans="2:8" ht="15">
      <c r="B49" s="20" t="s">
        <v>21</v>
      </c>
      <c r="C49" s="24">
        <f>+D49+E49+F49+G49+H49</f>
        <v>715515</v>
      </c>
      <c r="D49" s="24">
        <v>135916</v>
      </c>
      <c r="E49" s="24">
        <v>132042</v>
      </c>
      <c r="F49" s="24">
        <v>191978</v>
      </c>
      <c r="G49" s="24">
        <v>249385</v>
      </c>
      <c r="H49" s="24">
        <v>6194</v>
      </c>
    </row>
    <row r="50" spans="2:8" ht="15">
      <c r="B50" s="19" t="s">
        <v>18</v>
      </c>
      <c r="C50" s="24">
        <f aca="true" t="shared" si="7" ref="C50:H50">+C47+C48+C49</f>
        <v>1157019</v>
      </c>
      <c r="D50" s="24">
        <f t="shared" si="7"/>
        <v>239574</v>
      </c>
      <c r="E50" s="24">
        <f t="shared" si="7"/>
        <v>181693</v>
      </c>
      <c r="F50" s="24">
        <f t="shared" si="7"/>
        <v>281210</v>
      </c>
      <c r="G50" s="24">
        <f t="shared" si="7"/>
        <v>436212</v>
      </c>
      <c r="H50" s="24">
        <f t="shared" si="7"/>
        <v>18330</v>
      </c>
    </row>
    <row r="51" spans="2:8" ht="15.75">
      <c r="B51" s="139" t="s">
        <v>14</v>
      </c>
      <c r="C51" s="26"/>
      <c r="D51" s="26"/>
      <c r="E51" s="26"/>
      <c r="F51" s="26"/>
      <c r="G51" s="26"/>
      <c r="H51" s="26"/>
    </row>
    <row r="52" spans="2:8" ht="15">
      <c r="B52" s="20" t="s">
        <v>19</v>
      </c>
      <c r="C52" s="21">
        <f>+D52+E52+F52+G52+H52</f>
        <v>248711</v>
      </c>
      <c r="D52" s="21">
        <v>55929</v>
      </c>
      <c r="E52" s="21">
        <v>24800</v>
      </c>
      <c r="F52" s="21">
        <v>56635</v>
      </c>
      <c r="G52" s="21">
        <v>103649</v>
      </c>
      <c r="H52" s="21">
        <v>7698</v>
      </c>
    </row>
    <row r="53" spans="2:8" ht="15">
      <c r="B53" s="20" t="s">
        <v>20</v>
      </c>
      <c r="C53" s="21">
        <f>+D53+E53+F53+G53+H53</f>
        <v>28016</v>
      </c>
      <c r="D53" s="21">
        <v>5211</v>
      </c>
      <c r="E53" s="21">
        <v>3418</v>
      </c>
      <c r="F53" s="21">
        <v>5772</v>
      </c>
      <c r="G53" s="21">
        <v>13347</v>
      </c>
      <c r="H53" s="22">
        <v>268</v>
      </c>
    </row>
    <row r="54" spans="2:8" ht="15">
      <c r="B54" s="20" t="s">
        <v>21</v>
      </c>
      <c r="C54" s="24">
        <f>+D54+E54+F54+G54+H54</f>
        <v>682329</v>
      </c>
      <c r="D54" s="24">
        <v>129794</v>
      </c>
      <c r="E54" s="24">
        <v>125431</v>
      </c>
      <c r="F54" s="24">
        <v>192703</v>
      </c>
      <c r="G54" s="24">
        <v>228285</v>
      </c>
      <c r="H54" s="24">
        <v>6116</v>
      </c>
    </row>
    <row r="55" spans="2:8" ht="15">
      <c r="B55" s="19" t="s">
        <v>18</v>
      </c>
      <c r="C55" s="24">
        <f aca="true" t="shared" si="8" ref="C55:H55">+C52+C53+C54</f>
        <v>959056</v>
      </c>
      <c r="D55" s="24">
        <f t="shared" si="8"/>
        <v>190934</v>
      </c>
      <c r="E55" s="24">
        <f t="shared" si="8"/>
        <v>153649</v>
      </c>
      <c r="F55" s="24">
        <f t="shared" si="8"/>
        <v>255110</v>
      </c>
      <c r="G55" s="24">
        <f t="shared" si="8"/>
        <v>345281</v>
      </c>
      <c r="H55" s="24">
        <f t="shared" si="8"/>
        <v>14082</v>
      </c>
    </row>
    <row r="56" spans="2:8" ht="15.75">
      <c r="B56" s="139" t="s">
        <v>15</v>
      </c>
      <c r="C56" s="26"/>
      <c r="D56" s="26"/>
      <c r="E56" s="26"/>
      <c r="F56" s="26"/>
      <c r="G56" s="26"/>
      <c r="H56" s="26"/>
    </row>
    <row r="57" spans="2:8" ht="15">
      <c r="B57" s="20" t="s">
        <v>19</v>
      </c>
      <c r="C57" s="21">
        <f>+D57+E57+F57+G57+H57</f>
        <v>229225</v>
      </c>
      <c r="D57" s="21">
        <v>45615</v>
      </c>
      <c r="E57" s="21">
        <v>17299</v>
      </c>
      <c r="F57" s="21">
        <v>58583</v>
      </c>
      <c r="G57" s="21">
        <v>102831</v>
      </c>
      <c r="H57" s="21">
        <v>4897</v>
      </c>
    </row>
    <row r="58" spans="2:9" ht="15">
      <c r="B58" s="20" t="s">
        <v>20</v>
      </c>
      <c r="C58" s="21">
        <f>+D58+E58+F58+G58+H58</f>
        <v>27638</v>
      </c>
      <c r="D58" s="21">
        <v>2581</v>
      </c>
      <c r="E58" s="21">
        <v>2937</v>
      </c>
      <c r="F58" s="21">
        <v>8004</v>
      </c>
      <c r="G58" s="21">
        <v>13904</v>
      </c>
      <c r="H58" s="22">
        <v>212</v>
      </c>
      <c r="I58" s="17"/>
    </row>
    <row r="59" spans="2:8" ht="15">
      <c r="B59" s="20" t="s">
        <v>21</v>
      </c>
      <c r="C59" s="24">
        <f>+D59+E59+F59+G59+H59</f>
        <v>852763</v>
      </c>
      <c r="D59" s="24">
        <v>141269</v>
      </c>
      <c r="E59" s="24">
        <v>137063</v>
      </c>
      <c r="F59" s="24">
        <v>252360</v>
      </c>
      <c r="G59" s="24">
        <v>314020</v>
      </c>
      <c r="H59" s="24">
        <v>8051</v>
      </c>
    </row>
    <row r="60" spans="2:8" ht="15">
      <c r="B60" s="19" t="s">
        <v>18</v>
      </c>
      <c r="C60" s="24">
        <f aca="true" t="shared" si="9" ref="C60:H60">+C57+C58+C59</f>
        <v>1109626</v>
      </c>
      <c r="D60" s="24">
        <f t="shared" si="9"/>
        <v>189465</v>
      </c>
      <c r="E60" s="24">
        <f t="shared" si="9"/>
        <v>157299</v>
      </c>
      <c r="F60" s="24">
        <f t="shared" si="9"/>
        <v>318947</v>
      </c>
      <c r="G60" s="24">
        <f t="shared" si="9"/>
        <v>430755</v>
      </c>
      <c r="H60" s="24">
        <f t="shared" si="9"/>
        <v>13160</v>
      </c>
    </row>
    <row r="61" spans="2:8" ht="15.75">
      <c r="B61" s="139" t="s">
        <v>16</v>
      </c>
      <c r="C61" s="26"/>
      <c r="D61" s="26"/>
      <c r="E61" s="26"/>
      <c r="F61" s="26"/>
      <c r="G61" s="26"/>
      <c r="H61" s="26"/>
    </row>
    <row r="62" spans="2:8" ht="15">
      <c r="B62" s="20" t="s">
        <v>19</v>
      </c>
      <c r="C62" s="21">
        <f>+D62+E62+F62+G62+H62</f>
        <v>177311</v>
      </c>
      <c r="D62" s="21">
        <v>34559</v>
      </c>
      <c r="E62" s="21">
        <v>12862</v>
      </c>
      <c r="F62" s="21">
        <v>52413</v>
      </c>
      <c r="G62" s="21">
        <v>75377</v>
      </c>
      <c r="H62" s="21">
        <v>2100</v>
      </c>
    </row>
    <row r="63" spans="2:8" ht="15">
      <c r="B63" s="20" t="s">
        <v>20</v>
      </c>
      <c r="C63" s="21">
        <f>+D63+E63+F63+G63+H63</f>
        <v>20572</v>
      </c>
      <c r="D63" s="21">
        <v>1659</v>
      </c>
      <c r="E63" s="21">
        <v>1686</v>
      </c>
      <c r="F63" s="21">
        <v>6351</v>
      </c>
      <c r="G63" s="21">
        <v>10812</v>
      </c>
      <c r="H63" s="22">
        <v>64</v>
      </c>
    </row>
    <row r="64" spans="2:8" ht="15">
      <c r="B64" s="20" t="s">
        <v>21</v>
      </c>
      <c r="C64" s="24">
        <f>+D64+E64+F64+G64+H64</f>
        <v>882525</v>
      </c>
      <c r="D64" s="24">
        <v>143842</v>
      </c>
      <c r="E64" s="24">
        <v>117483</v>
      </c>
      <c r="F64" s="24">
        <v>268782</v>
      </c>
      <c r="G64" s="24">
        <v>339101</v>
      </c>
      <c r="H64" s="24">
        <v>13317</v>
      </c>
    </row>
    <row r="65" spans="2:8" ht="15">
      <c r="B65" s="19" t="s">
        <v>18</v>
      </c>
      <c r="C65" s="24">
        <f aca="true" t="shared" si="10" ref="C65:H65">+C62+C63+C64</f>
        <v>1080408</v>
      </c>
      <c r="D65" s="24">
        <f t="shared" si="10"/>
        <v>180060</v>
      </c>
      <c r="E65" s="24">
        <f t="shared" si="10"/>
        <v>132031</v>
      </c>
      <c r="F65" s="24">
        <f t="shared" si="10"/>
        <v>327546</v>
      </c>
      <c r="G65" s="24">
        <f t="shared" si="10"/>
        <v>425290</v>
      </c>
      <c r="H65" s="24">
        <f t="shared" si="10"/>
        <v>15481</v>
      </c>
    </row>
    <row r="66" spans="2:8" ht="15.75">
      <c r="B66" s="139" t="s">
        <v>17</v>
      </c>
      <c r="C66" s="26"/>
      <c r="D66" s="26"/>
      <c r="E66" s="26"/>
      <c r="F66" s="26"/>
      <c r="G66" s="26"/>
      <c r="H66" s="26"/>
    </row>
    <row r="67" spans="2:8" ht="15">
      <c r="B67" s="20" t="s">
        <v>19</v>
      </c>
      <c r="C67" s="21">
        <f>+D67+E67+F67+G67+H67</f>
        <v>192597</v>
      </c>
      <c r="D67" s="21">
        <v>38351</v>
      </c>
      <c r="E67" s="21">
        <v>14294</v>
      </c>
      <c r="F67" s="21">
        <v>57447</v>
      </c>
      <c r="G67" s="21">
        <v>79655</v>
      </c>
      <c r="H67" s="21">
        <v>2850</v>
      </c>
    </row>
    <row r="68" spans="2:8" ht="15">
      <c r="B68" s="20" t="s">
        <v>20</v>
      </c>
      <c r="C68" s="21">
        <f>+D68+E68+F68+G68+H68</f>
        <v>26113</v>
      </c>
      <c r="D68" s="21">
        <v>3347</v>
      </c>
      <c r="E68" s="21">
        <v>2353</v>
      </c>
      <c r="F68" s="21">
        <v>6947</v>
      </c>
      <c r="G68" s="21">
        <v>13353</v>
      </c>
      <c r="H68" s="22">
        <v>113</v>
      </c>
    </row>
    <row r="69" spans="2:8" ht="15">
      <c r="B69" s="20" t="s">
        <v>21</v>
      </c>
      <c r="C69" s="24">
        <f>+D69+E69+F69+G69+H69</f>
        <v>906309</v>
      </c>
      <c r="D69" s="24">
        <v>146240</v>
      </c>
      <c r="E69" s="24">
        <v>123651</v>
      </c>
      <c r="F69" s="24">
        <v>281376</v>
      </c>
      <c r="G69" s="24">
        <v>342250</v>
      </c>
      <c r="H69" s="24">
        <v>12792</v>
      </c>
    </row>
    <row r="70" spans="2:8" ht="15">
      <c r="B70" s="19" t="s">
        <v>18</v>
      </c>
      <c r="C70" s="24">
        <f aca="true" t="shared" si="11" ref="C70:H70">+C67+C68+C69</f>
        <v>1125019</v>
      </c>
      <c r="D70" s="24">
        <f t="shared" si="11"/>
        <v>187938</v>
      </c>
      <c r="E70" s="24">
        <f t="shared" si="11"/>
        <v>140298</v>
      </c>
      <c r="F70" s="24">
        <f t="shared" si="11"/>
        <v>345770</v>
      </c>
      <c r="G70" s="24">
        <f t="shared" si="11"/>
        <v>435258</v>
      </c>
      <c r="H70" s="24">
        <f t="shared" si="11"/>
        <v>15755</v>
      </c>
    </row>
    <row r="71" spans="2:18" s="9" customFormat="1" ht="3" customHeight="1">
      <c r="B71" s="14"/>
      <c r="C71" s="14"/>
      <c r="D71" s="14"/>
      <c r="E71" s="14"/>
      <c r="F71" s="14"/>
      <c r="G71" s="14"/>
      <c r="H71" s="14"/>
      <c r="I71" s="1"/>
      <c r="K71" s="10"/>
      <c r="L71" s="10"/>
      <c r="M71" s="11"/>
      <c r="N71" s="11"/>
      <c r="O71" s="12"/>
      <c r="P71" s="11"/>
      <c r="Q71" s="13"/>
      <c r="R71" s="13"/>
    </row>
    <row r="72" spans="2:8" ht="15.75">
      <c r="B72" s="140" t="s">
        <v>22</v>
      </c>
      <c r="C72" s="141" t="s">
        <v>0</v>
      </c>
      <c r="D72" s="141" t="s">
        <v>1</v>
      </c>
      <c r="E72" s="141" t="s">
        <v>2</v>
      </c>
      <c r="F72" s="141" t="s">
        <v>3</v>
      </c>
      <c r="G72" s="141" t="s">
        <v>4</v>
      </c>
      <c r="H72" s="141" t="s">
        <v>5</v>
      </c>
    </row>
    <row r="73" spans="2:8" ht="15">
      <c r="B73" s="30" t="s">
        <v>19</v>
      </c>
      <c r="C73" s="31">
        <f aca="true" t="shared" si="12" ref="C73:H74">+C12+C17+C22+C27+C32+C37+C42+C47+C52+C57+C62+C67</f>
        <v>2659943</v>
      </c>
      <c r="D73" s="31">
        <f t="shared" si="12"/>
        <v>556280</v>
      </c>
      <c r="E73" s="31">
        <f t="shared" si="12"/>
        <v>226544</v>
      </c>
      <c r="F73" s="31">
        <f t="shared" si="12"/>
        <v>647652</v>
      </c>
      <c r="G73" s="31">
        <f t="shared" si="12"/>
        <v>1172001</v>
      </c>
      <c r="H73" s="31">
        <f t="shared" si="12"/>
        <v>57466</v>
      </c>
    </row>
    <row r="74" spans="2:8" ht="15">
      <c r="B74" s="30" t="s">
        <v>20</v>
      </c>
      <c r="C74" s="31">
        <f t="shared" si="12"/>
        <v>323081</v>
      </c>
      <c r="D74" s="31">
        <f t="shared" si="12"/>
        <v>39422</v>
      </c>
      <c r="E74" s="31">
        <f t="shared" si="12"/>
        <v>33102</v>
      </c>
      <c r="F74" s="31">
        <f t="shared" si="12"/>
        <v>95854</v>
      </c>
      <c r="G74" s="31">
        <f t="shared" si="12"/>
        <v>152635</v>
      </c>
      <c r="H74" s="31">
        <f t="shared" si="12"/>
        <v>2068</v>
      </c>
    </row>
    <row r="75" spans="2:8" ht="15">
      <c r="B75" s="30" t="s">
        <v>21</v>
      </c>
      <c r="C75" s="31">
        <f>+C14+C19+C24+C29+C34+C39+C44+C49+C54+C59+C64+C69</f>
        <v>9324103</v>
      </c>
      <c r="D75" s="31">
        <f>+D14+D19+D24+D29+D34+D39+D44+D49+D54+D59+D64+D69</f>
        <v>1618335</v>
      </c>
      <c r="E75" s="31">
        <f>+E14+E19+E24+E29+E34+E39+E44+E49+E54+E59+E64+E69</f>
        <v>1468676</v>
      </c>
      <c r="F75" s="31">
        <f>+F14+F19+F24+F29+F34+F39+F44+F49+F54+F59+F64+F69</f>
        <v>2715027</v>
      </c>
      <c r="G75" s="31">
        <f>+G14+G19+G24+G29+G34+G39+G44+G49+G54+G59+G64+G69</f>
        <v>3411656</v>
      </c>
      <c r="H75" s="31">
        <v>110398</v>
      </c>
    </row>
    <row r="76" spans="2:8" ht="15">
      <c r="B76" s="32" t="s">
        <v>18</v>
      </c>
      <c r="C76" s="31">
        <f aca="true" t="shared" si="13" ref="C76:H76">+C73+C74+C75</f>
        <v>12307127</v>
      </c>
      <c r="D76" s="31">
        <f t="shared" si="13"/>
        <v>2214037</v>
      </c>
      <c r="E76" s="31">
        <f t="shared" si="13"/>
        <v>1728322</v>
      </c>
      <c r="F76" s="31">
        <f t="shared" si="13"/>
        <v>3458533</v>
      </c>
      <c r="G76" s="31">
        <f t="shared" si="13"/>
        <v>4736292</v>
      </c>
      <c r="H76" s="31">
        <f t="shared" si="13"/>
        <v>169932</v>
      </c>
    </row>
    <row r="77" spans="2:8" ht="3" customHeight="1">
      <c r="B77" s="14"/>
      <c r="C77" s="14"/>
      <c r="D77" s="14"/>
      <c r="E77" s="14"/>
      <c r="F77" s="14"/>
      <c r="G77" s="14"/>
      <c r="H77" s="14"/>
    </row>
    <row r="78" ht="12.75">
      <c r="F78" s="8"/>
    </row>
    <row r="79" ht="12.75">
      <c r="B79" s="39" t="s">
        <v>54</v>
      </c>
    </row>
    <row r="80" ht="12.75">
      <c r="D80" s="8"/>
    </row>
    <row r="81" spans="3:4" ht="12.75">
      <c r="C81" s="87"/>
      <c r="D81" s="8"/>
    </row>
    <row r="82" spans="3:4" ht="12.75">
      <c r="C82" s="88"/>
      <c r="D82" s="8"/>
    </row>
    <row r="83" spans="3:4" ht="12.75">
      <c r="C83" s="87"/>
      <c r="D83" s="8"/>
    </row>
    <row r="91" spans="3:8" ht="12.75">
      <c r="C91" s="8"/>
      <c r="D91" s="8"/>
      <c r="E91" s="8"/>
      <c r="F91" s="8"/>
      <c r="G91" s="8"/>
      <c r="H91" s="8"/>
    </row>
    <row r="92" spans="3:8" ht="12.75">
      <c r="C92" s="8"/>
      <c r="D92" s="8"/>
      <c r="E92" s="8"/>
      <c r="F92" s="8"/>
      <c r="G92" s="8"/>
      <c r="H92" s="8"/>
    </row>
    <row r="93" spans="3:8" ht="12.75">
      <c r="C93" s="8"/>
      <c r="D93" s="8"/>
      <c r="E93" s="8"/>
      <c r="F93" s="8"/>
      <c r="G93" s="8"/>
      <c r="H93" s="8"/>
    </row>
    <row r="94" spans="3:8" ht="12.75">
      <c r="C94" s="8"/>
      <c r="D94" s="8"/>
      <c r="E94" s="8"/>
      <c r="F94" s="8"/>
      <c r="G94" s="8"/>
      <c r="H94" s="8"/>
    </row>
    <row r="95" ht="12.75">
      <c r="C95" s="8"/>
    </row>
  </sheetData>
  <sheetProtection/>
  <hyperlinks>
    <hyperlink ref="H8" location="Indice!A1" display="Indice "/>
  </hyperlinks>
  <printOptions/>
  <pageMargins left="0.75" right="0.75" top="1" bottom="0.73" header="0" footer="0"/>
  <pageSetup horizontalDpi="600" verticalDpi="600" orientation="portrait" paperSize="9" scale="60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41"/>
  <sheetViews>
    <sheetView view="pageBreakPreview" zoomScale="90" zoomScaleSheetLayoutView="90" zoomScalePageLayoutView="90" workbookViewId="0" topLeftCell="A10">
      <selection activeCell="G10" sqref="G10"/>
    </sheetView>
  </sheetViews>
  <sheetFormatPr defaultColWidth="11.421875" defaultRowHeight="12.75"/>
  <cols>
    <col min="1" max="1" width="21.28125" style="0" customWidth="1"/>
    <col min="2" max="2" width="13.8515625" style="0" bestFit="1" customWidth="1"/>
    <col min="3" max="3" width="12.421875" style="0" bestFit="1" customWidth="1"/>
    <col min="4" max="4" width="16.8515625" style="0" bestFit="1" customWidth="1"/>
    <col min="5" max="5" width="15.7109375" style="0" bestFit="1" customWidth="1"/>
    <col min="6" max="6" width="10.28125" style="0" bestFit="1" customWidth="1"/>
    <col min="7" max="7" width="19.00390625" style="0" customWidth="1"/>
  </cols>
  <sheetData>
    <row r="1" spans="1:7" ht="12.75">
      <c r="A1" s="118"/>
      <c r="B1" s="118"/>
      <c r="C1" s="118"/>
      <c r="D1" s="118"/>
      <c r="E1" s="118"/>
      <c r="F1" s="118"/>
      <c r="G1" s="118"/>
    </row>
    <row r="2" spans="1:7" ht="12.75">
      <c r="A2" s="118"/>
      <c r="B2" s="118"/>
      <c r="C2" s="118"/>
      <c r="D2" s="118"/>
      <c r="E2" s="118"/>
      <c r="F2" s="118"/>
      <c r="G2" s="118"/>
    </row>
    <row r="3" spans="1:7" ht="12.75">
      <c r="A3" s="16"/>
      <c r="B3" s="16"/>
      <c r="C3" s="16"/>
      <c r="D3" s="16"/>
      <c r="E3" s="16"/>
      <c r="F3" s="16"/>
      <c r="G3" s="16"/>
    </row>
    <row r="4" spans="1:7" ht="12.75">
      <c r="A4" s="16"/>
      <c r="B4" s="16"/>
      <c r="C4" s="16"/>
      <c r="D4" s="16"/>
      <c r="E4" s="16"/>
      <c r="F4" s="16"/>
      <c r="G4" s="16"/>
    </row>
    <row r="5" spans="1:7" ht="12.75">
      <c r="A5" s="16"/>
      <c r="B5" s="16"/>
      <c r="C5" s="16"/>
      <c r="D5" s="16"/>
      <c r="E5" s="16"/>
      <c r="F5" s="16"/>
      <c r="G5" s="16"/>
    </row>
    <row r="6" spans="1:7" ht="12.75">
      <c r="A6" s="16"/>
      <c r="B6" s="16"/>
      <c r="C6" s="16"/>
      <c r="D6" s="16"/>
      <c r="E6" s="16"/>
      <c r="F6" s="16"/>
      <c r="G6" s="16"/>
    </row>
    <row r="7" spans="1:7" ht="12.75">
      <c r="A7" s="16"/>
      <c r="B7" s="16"/>
      <c r="C7" s="16"/>
      <c r="D7" s="16"/>
      <c r="E7" s="16"/>
      <c r="F7" s="16"/>
      <c r="G7" s="16"/>
    </row>
    <row r="8" spans="1:7" ht="3" customHeight="1">
      <c r="A8" s="14"/>
      <c r="B8" s="14"/>
      <c r="C8" s="14"/>
      <c r="D8" s="14"/>
      <c r="E8" s="14"/>
      <c r="F8" s="14"/>
      <c r="G8" s="14"/>
    </row>
    <row r="9" spans="1:7" ht="19.5">
      <c r="A9" s="143" t="s">
        <v>46</v>
      </c>
      <c r="B9" s="15"/>
      <c r="C9" s="15"/>
      <c r="D9" s="15"/>
      <c r="E9" s="15"/>
      <c r="F9" s="15"/>
      <c r="G9" s="15"/>
    </row>
    <row r="10" spans="1:7" ht="20.25">
      <c r="A10" s="135" t="s">
        <v>63</v>
      </c>
      <c r="B10" s="24"/>
      <c r="C10" s="24"/>
      <c r="D10" s="24"/>
      <c r="E10" s="24"/>
      <c r="F10" s="24"/>
      <c r="G10" s="75" t="s">
        <v>23</v>
      </c>
    </row>
    <row r="11" spans="1:7" ht="15">
      <c r="A11" s="18"/>
      <c r="B11" s="18"/>
      <c r="C11" s="18"/>
      <c r="D11" s="18"/>
      <c r="E11" s="18"/>
      <c r="F11" s="18"/>
      <c r="G11" s="18"/>
    </row>
    <row r="12" spans="1:7" ht="15.75">
      <c r="A12" s="139" t="s">
        <v>6</v>
      </c>
      <c r="B12" s="138" t="s">
        <v>0</v>
      </c>
      <c r="C12" s="138" t="s">
        <v>1</v>
      </c>
      <c r="D12" s="138" t="s">
        <v>2</v>
      </c>
      <c r="E12" s="138" t="s">
        <v>3</v>
      </c>
      <c r="F12" s="138" t="s">
        <v>4</v>
      </c>
      <c r="G12" s="138" t="s">
        <v>5</v>
      </c>
    </row>
    <row r="13" spans="1:7" ht="15">
      <c r="A13" s="19" t="s">
        <v>18</v>
      </c>
      <c r="B13" s="38">
        <f>('2013'!C12-'2012'!C12)/'2012'!C12</f>
        <v>-0.04022193064830842</v>
      </c>
      <c r="C13" s="38">
        <f>('2013'!D12-'2012'!D12)/'2012'!D12</f>
        <v>-0.028898333294626752</v>
      </c>
      <c r="D13" s="38">
        <f>('2013'!E12-'2012'!E12)/'2012'!E12</f>
        <v>-0.11914206187287166</v>
      </c>
      <c r="E13" s="38">
        <f>('2013'!F12-'2012'!F12)/'2012'!F12</f>
        <v>-0.010338090938119092</v>
      </c>
      <c r="F13" s="38">
        <f>('2013'!G12-'2012'!G12)/'2012'!G12</f>
        <v>-0.03762048850485073</v>
      </c>
      <c r="G13" s="38">
        <f>('2013'!H12-'2012'!H12)/'2012'!H12</f>
        <v>-0.09694688414889167</v>
      </c>
    </row>
    <row r="14" spans="1:7" ht="15.75">
      <c r="A14" s="139" t="s">
        <v>7</v>
      </c>
      <c r="B14" s="127"/>
      <c r="C14" s="127"/>
      <c r="D14" s="127"/>
      <c r="E14" s="127"/>
      <c r="F14" s="127"/>
      <c r="G14" s="127"/>
    </row>
    <row r="15" spans="1:7" ht="15">
      <c r="A15" s="19" t="s">
        <v>18</v>
      </c>
      <c r="B15" s="38">
        <f>('2013'!C14-'2012'!C14)/'2012'!C14</f>
        <v>-0.045390573431121614</v>
      </c>
      <c r="C15" s="38">
        <f>('2013'!D14-'2012'!D14)/'2012'!D14</f>
        <v>-0.011048246981779303</v>
      </c>
      <c r="D15" s="38">
        <f>('2013'!E14-'2012'!E14)/'2012'!E14</f>
        <v>-0.12629147055447135</v>
      </c>
      <c r="E15" s="38">
        <f>('2013'!F14-'2012'!F14)/'2012'!F14</f>
        <v>-0.04888965514909959</v>
      </c>
      <c r="F15" s="38">
        <f>('2013'!G14-'2012'!G14)/'2012'!G14</f>
        <v>-0.01681008141478094</v>
      </c>
      <c r="G15" s="38">
        <f>('2013'!H14-'2012'!H14)/'2012'!H14</f>
        <v>-0.20661889635812958</v>
      </c>
    </row>
    <row r="16" spans="1:7" ht="15.75">
      <c r="A16" s="139" t="s">
        <v>8</v>
      </c>
      <c r="B16" s="27"/>
      <c r="C16" s="27"/>
      <c r="D16" s="27"/>
      <c r="E16" s="27"/>
      <c r="F16" s="27"/>
      <c r="G16" s="27"/>
    </row>
    <row r="17" spans="1:7" ht="15">
      <c r="A17" s="19" t="s">
        <v>18</v>
      </c>
      <c r="B17" s="38">
        <f>('2013'!C16-'2012'!C16)/'2012'!C16</f>
        <v>0.023974336996380304</v>
      </c>
      <c r="C17" s="38">
        <f>('2013'!D16-'2012'!D16)/'2012'!D16</f>
        <v>0.08653927152789928</v>
      </c>
      <c r="D17" s="38">
        <f>('2013'!E16-'2012'!E16)/'2012'!E16</f>
        <v>-0.057528846033121146</v>
      </c>
      <c r="E17" s="38">
        <f>('2013'!F16-'2012'!F16)/'2012'!F16</f>
        <v>-0.001268358450238496</v>
      </c>
      <c r="F17" s="38">
        <f>('2013'!G16-'2012'!G16)/'2012'!G16</f>
        <v>0.057741991388159386</v>
      </c>
      <c r="G17" s="38">
        <f>('2013'!H16-'2012'!H16)/'2012'!H16</f>
        <v>-0.08387775024404896</v>
      </c>
    </row>
    <row r="18" spans="1:7" ht="15.75">
      <c r="A18" s="139" t="s">
        <v>9</v>
      </c>
      <c r="B18" s="27"/>
      <c r="C18" s="27"/>
      <c r="D18" s="27"/>
      <c r="E18" s="27"/>
      <c r="F18" s="27"/>
      <c r="G18" s="27"/>
    </row>
    <row r="19" spans="1:7" ht="15">
      <c r="A19" s="19" t="s">
        <v>18</v>
      </c>
      <c r="B19" s="111">
        <f>('2013'!C18-'2012'!C18)/'2012'!C18</f>
        <v>-0.0011083082493426957</v>
      </c>
      <c r="C19" s="111">
        <f>('2013'!D18-'2012'!D18)/'2012'!D18</f>
        <v>0.04229323996689203</v>
      </c>
      <c r="D19" s="111">
        <f>('2013'!E18-'2012'!E18)/'2012'!E18</f>
        <v>-0.05059266759984513</v>
      </c>
      <c r="E19" s="111">
        <f>('2013'!F18-'2012'!F18)/'2012'!F18</f>
        <v>-0.05787335394929649</v>
      </c>
      <c r="F19" s="111">
        <f>('2013'!G18-'2012'!G18)/'2012'!G18</f>
        <v>0.042511047278733616</v>
      </c>
      <c r="G19" s="111">
        <f>('2013'!H18-'2012'!H18)/'2012'!H18</f>
        <v>-0.10837272113436867</v>
      </c>
    </row>
    <row r="20" spans="1:7" ht="15.75">
      <c r="A20" s="139" t="s">
        <v>10</v>
      </c>
      <c r="B20" s="27"/>
      <c r="C20" s="27"/>
      <c r="D20" s="27"/>
      <c r="E20" s="27"/>
      <c r="F20" s="27"/>
      <c r="G20" s="27"/>
    </row>
    <row r="21" spans="1:7" ht="15">
      <c r="A21" s="19" t="s">
        <v>18</v>
      </c>
      <c r="B21" s="38">
        <f>('2013'!C20-'2012'!C20)/'2012'!C20</f>
        <v>0.07532054054989358</v>
      </c>
      <c r="C21" s="38">
        <f>('2013'!D20-'2012'!D20)/'2012'!D20</f>
        <v>0.1044319918492104</v>
      </c>
      <c r="D21" s="38">
        <f>('2013'!E20-'2012'!E20)/'2012'!E20</f>
        <v>0.03545877861233519</v>
      </c>
      <c r="E21" s="38">
        <f>('2013'!F20-'2012'!F20)/'2012'!F20</f>
        <v>0.0311736847192242</v>
      </c>
      <c r="F21" s="38">
        <f>('2013'!G20-'2012'!G20)/'2012'!G20</f>
        <v>0.11740665760354893</v>
      </c>
      <c r="G21" s="38">
        <f>('2013'!H20-'2012'!H20)/'2012'!H20</f>
        <v>-0.24288107202680068</v>
      </c>
    </row>
    <row r="22" spans="1:7" ht="15.75">
      <c r="A22" s="139" t="s">
        <v>11</v>
      </c>
      <c r="B22" s="27"/>
      <c r="C22" s="27"/>
      <c r="D22" s="27"/>
      <c r="E22" s="27"/>
      <c r="F22" s="27"/>
      <c r="G22" s="27"/>
    </row>
    <row r="23" spans="1:7" ht="15">
      <c r="A23" s="19" t="s">
        <v>18</v>
      </c>
      <c r="B23" s="38">
        <f>('2013'!C22-'2012'!C22)/'2012'!C22</f>
        <v>0.03599029948395678</v>
      </c>
      <c r="C23" s="38">
        <f>('2013'!D22-'2012'!D22)/'2012'!D22</f>
        <v>0.11580352375867592</v>
      </c>
      <c r="D23" s="38">
        <f>('2013'!E22-'2012'!E22)/'2012'!E22</f>
        <v>-0.002533501171146768</v>
      </c>
      <c r="E23" s="38">
        <f>('2013'!F22-'2012'!F22)/'2012'!F22</f>
        <v>0.029029237952687352</v>
      </c>
      <c r="F23" s="38">
        <f>('2013'!G22-'2012'!G22)/'2012'!G22</f>
        <v>0.029408392570511352</v>
      </c>
      <c r="G23" s="38">
        <f>('2013'!H22-'2012'!H22)/'2012'!H22</f>
        <v>-0.34563945388687656</v>
      </c>
    </row>
    <row r="24" spans="1:7" ht="15.75">
      <c r="A24" s="139" t="s">
        <v>12</v>
      </c>
      <c r="B24" s="26"/>
      <c r="C24" s="26"/>
      <c r="D24" s="26"/>
      <c r="E24" s="26"/>
      <c r="F24" s="26"/>
      <c r="G24" s="26"/>
    </row>
    <row r="25" spans="1:7" ht="15">
      <c r="A25" s="19" t="s">
        <v>18</v>
      </c>
      <c r="B25" s="38">
        <f>('2013'!C24-'2012'!C24)/'2012'!C24</f>
        <v>0.027864913854615817</v>
      </c>
      <c r="C25" s="38">
        <f>('2013'!D24-'2012'!D24)/'2012'!D24</f>
        <v>0.03028535591094387</v>
      </c>
      <c r="D25" s="38">
        <f>('2013'!E24-'2012'!E24)/'2012'!E24</f>
        <v>0.0006402350673594684</v>
      </c>
      <c r="E25" s="38">
        <f>('2013'!F24-'2012'!F24)/'2012'!F24</f>
        <v>0.020631457818905376</v>
      </c>
      <c r="F25" s="38">
        <f>('2013'!G24-'2012'!G24)/'2012'!G24</f>
        <v>0.05410633662958102</v>
      </c>
      <c r="G25" s="38">
        <f>('2013'!H24-'2012'!H24)/'2012'!H24</f>
        <v>-0.22958493706439198</v>
      </c>
    </row>
    <row r="26" spans="1:7" ht="15.75">
      <c r="A26" s="139" t="s">
        <v>13</v>
      </c>
      <c r="B26" s="27"/>
      <c r="C26" s="27"/>
      <c r="D26" s="27"/>
      <c r="E26" s="27"/>
      <c r="F26" s="27"/>
      <c r="G26" s="27"/>
    </row>
    <row r="27" spans="1:7" ht="15">
      <c r="A27" s="19" t="s">
        <v>18</v>
      </c>
      <c r="B27" s="38">
        <f>('2013'!C26-'2012'!C26)/'2012'!C26</f>
        <v>0.06624923540026954</v>
      </c>
      <c r="C27" s="38">
        <f>('2013'!D26-'2012'!D26)/'2012'!D26</f>
        <v>0.12806191654033353</v>
      </c>
      <c r="D27" s="38">
        <f>('2013'!E26-'2012'!E26)/'2012'!E26</f>
        <v>0.04695974976798543</v>
      </c>
      <c r="E27" s="38">
        <f>('2013'!F26-'2012'!F26)/'2012'!F26</f>
        <v>0.03376243476842792</v>
      </c>
      <c r="F27" s="38">
        <f>('2013'!G26-'2012'!G26)/'2012'!G26</f>
        <v>0.07491723731350051</v>
      </c>
      <c r="G27" s="38">
        <f>('2013'!H26-'2012'!H26)/'2012'!H26</f>
        <v>-0.21501189703655635</v>
      </c>
    </row>
    <row r="28" spans="1:7" ht="15.75">
      <c r="A28" s="139" t="s">
        <v>14</v>
      </c>
      <c r="B28" s="26"/>
      <c r="C28" s="26"/>
      <c r="D28" s="26"/>
      <c r="E28" s="26"/>
      <c r="F28" s="26"/>
      <c r="G28" s="26"/>
    </row>
    <row r="29" spans="1:7" ht="15">
      <c r="A29" s="19" t="s">
        <v>18</v>
      </c>
      <c r="B29" s="38">
        <f>('2013'!C28-'2012'!C28)/'2012'!C28</f>
        <v>0.047173009974156896</v>
      </c>
      <c r="C29" s="38">
        <f>('2013'!D28-'2012'!D28)/'2012'!D28</f>
        <v>0.07603696358496138</v>
      </c>
      <c r="D29" s="38">
        <f>('2013'!E28-'2012'!E28)/'2012'!E28</f>
        <v>-0.0018669998692373633</v>
      </c>
      <c r="E29" s="38">
        <f>('2013'!F28-'2012'!F28)/'2012'!F28</f>
        <v>0.0868513971954902</v>
      </c>
      <c r="F29" s="38">
        <f>('2013'!G28-'2012'!G28)/'2012'!G28</f>
        <v>0.03582282786390617</v>
      </c>
      <c r="G29" s="38">
        <f>('2013'!H28-'2012'!H28)/'2012'!H28</f>
        <v>-0.16304079110012362</v>
      </c>
    </row>
    <row r="30" spans="1:7" ht="15.75">
      <c r="A30" s="139" t="s">
        <v>15</v>
      </c>
      <c r="B30" s="26"/>
      <c r="C30" s="26"/>
      <c r="D30" s="26"/>
      <c r="E30" s="26"/>
      <c r="F30" s="26"/>
      <c r="G30" s="26"/>
    </row>
    <row r="31" spans="1:7" ht="15">
      <c r="A31" s="19" t="s">
        <v>18</v>
      </c>
      <c r="B31" s="38">
        <f>('2013'!C30-'2012'!C30)/'2012'!C30</f>
        <v>0.08276706498466209</v>
      </c>
      <c r="C31" s="38">
        <f>('2013'!D30-'2012'!D30)/'2012'!D30</f>
        <v>0.17810446971359242</v>
      </c>
      <c r="D31" s="38">
        <f>('2013'!E30-'2012'!E30)/'2012'!E30</f>
        <v>0.06014617197172411</v>
      </c>
      <c r="E31" s="38">
        <f>('2013'!F30-'2012'!F30)/'2012'!F30</f>
        <v>0.11470901667152271</v>
      </c>
      <c r="F31" s="38">
        <f>('2013'!G30-'2012'!G30)/'2012'!G30</f>
        <v>0.03408529789365274</v>
      </c>
      <c r="G31" s="38">
        <f>('2013'!H30-'2012'!H30)/'2012'!H30</f>
        <v>-0.14772607365199958</v>
      </c>
    </row>
    <row r="32" spans="1:7" ht="15.75">
      <c r="A32" s="139" t="s">
        <v>16</v>
      </c>
      <c r="B32" s="26"/>
      <c r="C32" s="26"/>
      <c r="D32" s="26"/>
      <c r="E32" s="26"/>
      <c r="F32" s="26"/>
      <c r="G32" s="26"/>
    </row>
    <row r="33" spans="1:7" ht="15">
      <c r="A33" s="19" t="s">
        <v>18</v>
      </c>
      <c r="B33" s="38">
        <f>('2013'!C32-'2012'!C32)/'2012'!C32</f>
        <v>0.17771894062387142</v>
      </c>
      <c r="C33" s="38">
        <f>('2013'!D32-'2012'!D32)/'2012'!D32</f>
        <v>0.23810729477126075</v>
      </c>
      <c r="D33" s="38">
        <f>('2013'!E32-'2012'!E32)/'2012'!E32</f>
        <v>0.19306395939086293</v>
      </c>
      <c r="E33" s="38">
        <f>('2013'!F32-'2012'!F32)/'2012'!F32</f>
        <v>0.21693769164338683</v>
      </c>
      <c r="F33" s="38">
        <f>('2013'!G32-'2012'!G32)/'2012'!G32</f>
        <v>0.12329265450659634</v>
      </c>
      <c r="G33" s="38">
        <f>('2013'!H32-'2012'!H32)/'2012'!H32</f>
        <v>-0.018293201735727047</v>
      </c>
    </row>
    <row r="34" spans="1:7" ht="15.75">
      <c r="A34" s="139" t="s">
        <v>17</v>
      </c>
      <c r="B34" s="26"/>
      <c r="C34" s="26"/>
      <c r="D34" s="26"/>
      <c r="E34" s="26"/>
      <c r="F34" s="26"/>
      <c r="G34" s="26"/>
    </row>
    <row r="35" spans="1:7" ht="15">
      <c r="A35" s="19" t="s">
        <v>18</v>
      </c>
      <c r="B35" s="38">
        <f>('2013'!C34-'2012'!C34)/'2012'!C34</f>
        <v>0.13222471144789566</v>
      </c>
      <c r="C35" s="38">
        <f>('2013'!D34-'2012'!D34)/'2012'!D34</f>
        <v>0.19991115373224838</v>
      </c>
      <c r="D35" s="38">
        <f>('2013'!E34-'2012'!E34)/'2012'!E34</f>
        <v>0.14378238341968913</v>
      </c>
      <c r="E35" s="38">
        <f>('2013'!F34-'2012'!F34)/'2012'!F34</f>
        <v>0.1371054477437456</v>
      </c>
      <c r="F35" s="38">
        <f>('2013'!G34-'2012'!G34)/'2012'!G34</f>
        <v>0.10056166232096495</v>
      </c>
      <c r="G35" s="38">
        <f>('2013'!H34-'2012'!H34)/'2012'!H34</f>
        <v>0.0389955433664724</v>
      </c>
    </row>
    <row r="36" spans="1:7" ht="12.75">
      <c r="A36" s="14"/>
      <c r="B36" s="14"/>
      <c r="C36" s="14"/>
      <c r="D36" s="14"/>
      <c r="E36" s="14"/>
      <c r="F36" s="14"/>
      <c r="G36" s="14"/>
    </row>
    <row r="37" spans="1:7" ht="15.75">
      <c r="A37" s="144" t="s">
        <v>22</v>
      </c>
      <c r="B37" s="145" t="s">
        <v>0</v>
      </c>
      <c r="C37" s="145" t="s">
        <v>1</v>
      </c>
      <c r="D37" s="145" t="s">
        <v>2</v>
      </c>
      <c r="E37" s="145" t="s">
        <v>3</v>
      </c>
      <c r="F37" s="145" t="s">
        <v>4</v>
      </c>
      <c r="G37" s="145" t="s">
        <v>5</v>
      </c>
    </row>
    <row r="38" spans="1:7" ht="15">
      <c r="A38" s="146" t="s">
        <v>18</v>
      </c>
      <c r="B38" s="147"/>
      <c r="C38" s="147"/>
      <c r="D38" s="147"/>
      <c r="E38" s="147"/>
      <c r="F38" s="147"/>
      <c r="G38" s="147"/>
    </row>
    <row r="39" spans="1:7" ht="15">
      <c r="A39" s="146" t="s">
        <v>66</v>
      </c>
      <c r="B39" s="147">
        <f>+('2013'!C37-'2012'!C37)/'2012'!C37</f>
        <v>0.04849013962979942</v>
      </c>
      <c r="C39" s="147">
        <f>+('2013'!D37-'2012'!D37)/'2012'!D37</f>
        <v>0.09771168477812385</v>
      </c>
      <c r="D39" s="147">
        <f>+('2013'!E37-'2012'!E37)/'2012'!E37</f>
        <v>0.007320839655487017</v>
      </c>
      <c r="E39" s="147">
        <f>+('2013'!F37-'2012'!F37)/'2012'!F37</f>
        <v>0.04871213898743132</v>
      </c>
      <c r="F39" s="147">
        <f>+('2013'!G37-'2012'!G37)/'2012'!G37</f>
        <v>0.05003893870612807</v>
      </c>
      <c r="G39" s="147">
        <f>+('2013'!H37-'2012'!H37)/'2012'!H37</f>
        <v>-0.13891076761510945</v>
      </c>
    </row>
    <row r="40" spans="1:7" ht="12.75">
      <c r="A40" s="16"/>
      <c r="B40" s="16"/>
      <c r="C40" s="16"/>
      <c r="D40" s="16"/>
      <c r="E40" s="16"/>
      <c r="F40" s="16"/>
      <c r="G40" s="16"/>
    </row>
    <row r="41" spans="1:7" ht="12.75">
      <c r="A41" s="39" t="s">
        <v>54</v>
      </c>
      <c r="B41" s="16"/>
      <c r="C41" s="16"/>
      <c r="D41" s="16"/>
      <c r="E41" s="16"/>
      <c r="F41" s="16"/>
      <c r="G41" s="16"/>
    </row>
  </sheetData>
  <sheetProtection/>
  <hyperlinks>
    <hyperlink ref="G10" location="Indice!A1" display="Indice "/>
  </hyperlinks>
  <printOptions/>
  <pageMargins left="0.75" right="0.75" top="1" bottom="1" header="0.3" footer="0.3"/>
  <pageSetup horizontalDpi="600" verticalDpi="600" orientation="portrait" paperSize="9" scale="75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41"/>
  <sheetViews>
    <sheetView view="pageBreakPreview" zoomScale="90" zoomScaleSheetLayoutView="90" zoomScalePageLayoutView="90" workbookViewId="0" topLeftCell="A1">
      <selection activeCell="A2" sqref="A2"/>
    </sheetView>
  </sheetViews>
  <sheetFormatPr defaultColWidth="11.421875" defaultRowHeight="12.75"/>
  <cols>
    <col min="1" max="1" width="21.28125" style="0" customWidth="1"/>
    <col min="2" max="2" width="13.8515625" style="0" bestFit="1" customWidth="1"/>
    <col min="3" max="3" width="12.421875" style="0" bestFit="1" customWidth="1"/>
    <col min="4" max="4" width="16.8515625" style="0" bestFit="1" customWidth="1"/>
    <col min="5" max="5" width="15.7109375" style="0" bestFit="1" customWidth="1"/>
    <col min="6" max="6" width="10.28125" style="0" bestFit="1" customWidth="1"/>
    <col min="7" max="7" width="19.00390625" style="0" customWidth="1"/>
  </cols>
  <sheetData>
    <row r="1" spans="1:7" ht="12.75">
      <c r="A1" s="118"/>
      <c r="B1" s="118"/>
      <c r="C1" s="118"/>
      <c r="D1" s="118"/>
      <c r="E1" s="118"/>
      <c r="F1" s="118"/>
      <c r="G1" s="118"/>
    </row>
    <row r="2" spans="1:7" ht="12.75">
      <c r="A2" s="118"/>
      <c r="B2" s="118"/>
      <c r="C2" s="118"/>
      <c r="D2" s="118"/>
      <c r="E2" s="118"/>
      <c r="F2" s="118"/>
      <c r="G2" s="118"/>
    </row>
    <row r="3" spans="1:7" ht="12.75">
      <c r="A3" s="16"/>
      <c r="B3" s="16"/>
      <c r="C3" s="16"/>
      <c r="D3" s="16"/>
      <c r="E3" s="16"/>
      <c r="F3" s="16"/>
      <c r="G3" s="16"/>
    </row>
    <row r="4" spans="1:7" ht="12.75">
      <c r="A4" s="16"/>
      <c r="B4" s="16"/>
      <c r="C4" s="16"/>
      <c r="D4" s="16"/>
      <c r="E4" s="16"/>
      <c r="F4" s="16"/>
      <c r="G4" s="16"/>
    </row>
    <row r="5" spans="1:7" ht="12.75">
      <c r="A5" s="16"/>
      <c r="B5" s="16"/>
      <c r="C5" s="16"/>
      <c r="D5" s="16"/>
      <c r="E5" s="16"/>
      <c r="F5" s="16"/>
      <c r="G5" s="16"/>
    </row>
    <row r="6" spans="1:7" ht="12.75">
      <c r="A6" s="16"/>
      <c r="B6" s="16"/>
      <c r="C6" s="16"/>
      <c r="D6" s="16"/>
      <c r="E6" s="16"/>
      <c r="F6" s="16"/>
      <c r="G6" s="16"/>
    </row>
    <row r="7" spans="1:7" ht="12.75">
      <c r="A7" s="16"/>
      <c r="B7" s="16"/>
      <c r="C7" s="16"/>
      <c r="D7" s="16"/>
      <c r="E7" s="16"/>
      <c r="F7" s="16"/>
      <c r="G7" s="16"/>
    </row>
    <row r="8" spans="1:7" ht="3" customHeight="1">
      <c r="A8" s="14"/>
      <c r="B8" s="14"/>
      <c r="C8" s="14"/>
      <c r="D8" s="14"/>
      <c r="E8" s="14"/>
      <c r="F8" s="14"/>
      <c r="G8" s="14"/>
    </row>
    <row r="9" spans="1:7" ht="19.5">
      <c r="A9" s="143" t="s">
        <v>46</v>
      </c>
      <c r="B9" s="15"/>
      <c r="C9" s="15"/>
      <c r="D9" s="15"/>
      <c r="E9" s="15"/>
      <c r="F9" s="15"/>
      <c r="G9" s="15"/>
    </row>
    <row r="10" spans="1:7" ht="20.25">
      <c r="A10" s="135" t="s">
        <v>75</v>
      </c>
      <c r="B10" s="24"/>
      <c r="C10" s="24"/>
      <c r="D10" s="24"/>
      <c r="E10" s="24"/>
      <c r="F10" s="24"/>
      <c r="G10" s="75" t="s">
        <v>23</v>
      </c>
    </row>
    <row r="11" spans="1:7" ht="15">
      <c r="A11" s="18"/>
      <c r="B11" s="18"/>
      <c r="C11" s="18"/>
      <c r="D11" s="18"/>
      <c r="E11" s="18"/>
      <c r="F11" s="18"/>
      <c r="G11" s="18"/>
    </row>
    <row r="12" spans="1:7" ht="15.75">
      <c r="A12" s="139" t="s">
        <v>6</v>
      </c>
      <c r="B12" s="138" t="s">
        <v>0</v>
      </c>
      <c r="C12" s="138" t="s">
        <v>1</v>
      </c>
      <c r="D12" s="138" t="s">
        <v>2</v>
      </c>
      <c r="E12" s="138" t="s">
        <v>3</v>
      </c>
      <c r="F12" s="138" t="s">
        <v>4</v>
      </c>
      <c r="G12" s="138" t="s">
        <v>5</v>
      </c>
    </row>
    <row r="13" spans="1:7" ht="15">
      <c r="A13" s="19" t="s">
        <v>18</v>
      </c>
      <c r="B13" s="38" t="e">
        <f>+(#REF!-#REF!)/#REF!</f>
        <v>#REF!</v>
      </c>
      <c r="C13" s="38" t="e">
        <f>+(#REF!-#REF!)/#REF!</f>
        <v>#REF!</v>
      </c>
      <c r="D13" s="38" t="e">
        <f>+(#REF!-#REF!)/#REF!</f>
        <v>#REF!</v>
      </c>
      <c r="E13" s="38" t="e">
        <f>+(#REF!-#REF!)/#REF!</f>
        <v>#REF!</v>
      </c>
      <c r="F13" s="38" t="e">
        <f>+(#REF!-#REF!)/#REF!</f>
        <v>#REF!</v>
      </c>
      <c r="G13" s="38" t="e">
        <f>+(#REF!-#REF!)/#REF!</f>
        <v>#REF!</v>
      </c>
    </row>
    <row r="14" spans="1:7" ht="15.75">
      <c r="A14" s="139" t="s">
        <v>7</v>
      </c>
      <c r="B14" s="127"/>
      <c r="C14" s="127"/>
      <c r="D14" s="127"/>
      <c r="E14" s="127"/>
      <c r="F14" s="127"/>
      <c r="G14" s="127"/>
    </row>
    <row r="15" spans="1:7" ht="15">
      <c r="A15" s="19" t="s">
        <v>18</v>
      </c>
      <c r="B15" s="38" t="e">
        <f>+(#REF!-#REF!)/#REF!</f>
        <v>#REF!</v>
      </c>
      <c r="C15" s="38" t="e">
        <f>+(#REF!-#REF!)/#REF!</f>
        <v>#REF!</v>
      </c>
      <c r="D15" s="38" t="e">
        <f>+(#REF!-#REF!)/#REF!</f>
        <v>#REF!</v>
      </c>
      <c r="E15" s="38" t="e">
        <f>+(#REF!-#REF!)/#REF!</f>
        <v>#REF!</v>
      </c>
      <c r="F15" s="38" t="e">
        <f>+(#REF!-#REF!)/#REF!</f>
        <v>#REF!</v>
      </c>
      <c r="G15" s="38" t="e">
        <f>+(#REF!-#REF!)/#REF!</f>
        <v>#REF!</v>
      </c>
    </row>
    <row r="16" spans="1:7" ht="15.75">
      <c r="A16" s="139" t="s">
        <v>8</v>
      </c>
      <c r="B16" s="27"/>
      <c r="C16" s="27"/>
      <c r="D16" s="27"/>
      <c r="E16" s="27"/>
      <c r="F16" s="27"/>
      <c r="G16" s="27"/>
    </row>
    <row r="17" spans="1:7" ht="15">
      <c r="A17" s="19" t="s">
        <v>18</v>
      </c>
      <c r="B17" s="38" t="e">
        <f>+#REF!/#REF!-1</f>
        <v>#REF!</v>
      </c>
      <c r="C17" s="38" t="e">
        <f>+#REF!/#REF!-1</f>
        <v>#REF!</v>
      </c>
      <c r="D17" s="38" t="e">
        <f>+#REF!/#REF!-1</f>
        <v>#REF!</v>
      </c>
      <c r="E17" s="38" t="e">
        <f>+#REF!/#REF!-1</f>
        <v>#REF!</v>
      </c>
      <c r="F17" s="38" t="e">
        <f>+#REF!/#REF!-1</f>
        <v>#REF!</v>
      </c>
      <c r="G17" s="38" t="e">
        <f>+#REF!/#REF!-1</f>
        <v>#REF!</v>
      </c>
    </row>
    <row r="18" spans="1:7" ht="15.75">
      <c r="A18" s="139" t="s">
        <v>9</v>
      </c>
      <c r="B18" s="27"/>
      <c r="C18" s="27"/>
      <c r="D18" s="27"/>
      <c r="E18" s="27"/>
      <c r="F18" s="27"/>
      <c r="G18" s="27"/>
    </row>
    <row r="19" spans="1:7" ht="15">
      <c r="A19" s="19" t="s">
        <v>18</v>
      </c>
      <c r="B19" s="111" t="e">
        <f>+#REF!/#REF!-1</f>
        <v>#REF!</v>
      </c>
      <c r="C19" s="111" t="e">
        <f>+#REF!/#REF!-1</f>
        <v>#REF!</v>
      </c>
      <c r="D19" s="111" t="e">
        <f>+#REF!/#REF!-1</f>
        <v>#REF!</v>
      </c>
      <c r="E19" s="111" t="e">
        <f>+#REF!/#REF!-1</f>
        <v>#REF!</v>
      </c>
      <c r="F19" s="111" t="e">
        <f>+#REF!/#REF!-1</f>
        <v>#REF!</v>
      </c>
      <c r="G19" s="111" t="e">
        <f>+#REF!/#REF!-1</f>
        <v>#REF!</v>
      </c>
    </row>
    <row r="20" spans="1:7" ht="15.75">
      <c r="A20" s="139" t="s">
        <v>10</v>
      </c>
      <c r="B20" s="27"/>
      <c r="C20" s="27"/>
      <c r="D20" s="27"/>
      <c r="E20" s="27"/>
      <c r="F20" s="27"/>
      <c r="G20" s="27"/>
    </row>
    <row r="21" spans="1:7" ht="15">
      <c r="A21" s="19" t="s">
        <v>18</v>
      </c>
      <c r="B21" s="38" t="e">
        <f>+#REF!/#REF!-1</f>
        <v>#REF!</v>
      </c>
      <c r="C21" s="38" t="e">
        <f>+#REF!/#REF!-1</f>
        <v>#REF!</v>
      </c>
      <c r="D21" s="38" t="e">
        <f>+#REF!/#REF!-1</f>
        <v>#REF!</v>
      </c>
      <c r="E21" s="38" t="e">
        <f>+#REF!/#REF!-1</f>
        <v>#REF!</v>
      </c>
      <c r="F21" s="38" t="e">
        <f>+#REF!/#REF!-1</f>
        <v>#REF!</v>
      </c>
      <c r="G21" s="38" t="e">
        <f>+#REF!/#REF!-1</f>
        <v>#REF!</v>
      </c>
    </row>
    <row r="22" spans="1:7" ht="15.75">
      <c r="A22" s="139" t="s">
        <v>11</v>
      </c>
      <c r="B22" s="27"/>
      <c r="C22" s="27"/>
      <c r="D22" s="27"/>
      <c r="E22" s="27"/>
      <c r="F22" s="27"/>
      <c r="G22" s="27"/>
    </row>
    <row r="23" spans="1:7" ht="15">
      <c r="A23" s="19" t="s">
        <v>18</v>
      </c>
      <c r="B23" s="38" t="e">
        <f>+#REF!/#REF!-1</f>
        <v>#REF!</v>
      </c>
      <c r="C23" s="38" t="e">
        <f>+#REF!/#REF!-1</f>
        <v>#REF!</v>
      </c>
      <c r="D23" s="38" t="e">
        <f>+#REF!/#REF!-1</f>
        <v>#REF!</v>
      </c>
      <c r="E23" s="38" t="e">
        <f>+#REF!/#REF!-1</f>
        <v>#REF!</v>
      </c>
      <c r="F23" s="38" t="e">
        <f>+#REF!/#REF!-1</f>
        <v>#REF!</v>
      </c>
      <c r="G23" s="38" t="e">
        <f>+#REF!/#REF!-1</f>
        <v>#REF!</v>
      </c>
    </row>
    <row r="24" spans="1:7" ht="15.75">
      <c r="A24" s="139" t="s">
        <v>12</v>
      </c>
      <c r="B24" s="26"/>
      <c r="C24" s="26"/>
      <c r="D24" s="26"/>
      <c r="E24" s="26"/>
      <c r="F24" s="26"/>
      <c r="G24" s="26"/>
    </row>
    <row r="25" spans="1:7" ht="15">
      <c r="A25" s="19" t="s">
        <v>18</v>
      </c>
      <c r="B25" s="38" t="e">
        <f>+#REF!/#REF!-1</f>
        <v>#REF!</v>
      </c>
      <c r="C25" s="38" t="e">
        <f>+#REF!/#REF!-1</f>
        <v>#REF!</v>
      </c>
      <c r="D25" s="38" t="e">
        <f>+#REF!/#REF!-1</f>
        <v>#REF!</v>
      </c>
      <c r="E25" s="38" t="e">
        <f>+#REF!/#REF!-1</f>
        <v>#REF!</v>
      </c>
      <c r="F25" s="38" t="e">
        <f>+#REF!/#REF!-1</f>
        <v>#REF!</v>
      </c>
      <c r="G25" s="38" t="e">
        <f>+#REF!/#REF!-1</f>
        <v>#REF!</v>
      </c>
    </row>
    <row r="26" spans="1:7" ht="15.75">
      <c r="A26" s="139" t="s">
        <v>13</v>
      </c>
      <c r="B26" s="27"/>
      <c r="C26" s="27"/>
      <c r="D26" s="27"/>
      <c r="E26" s="27"/>
      <c r="F26" s="27"/>
      <c r="G26" s="27"/>
    </row>
    <row r="27" spans="1:7" ht="15">
      <c r="A27" s="19" t="s">
        <v>18</v>
      </c>
      <c r="B27" s="38" t="e">
        <f>+#REF!/#REF!-1</f>
        <v>#REF!</v>
      </c>
      <c r="C27" s="38" t="e">
        <f>+#REF!/#REF!-1</f>
        <v>#REF!</v>
      </c>
      <c r="D27" s="38" t="e">
        <f>+#REF!/#REF!-1</f>
        <v>#REF!</v>
      </c>
      <c r="E27" s="38" t="e">
        <f>+#REF!/#REF!-1</f>
        <v>#REF!</v>
      </c>
      <c r="F27" s="38" t="e">
        <f>+#REF!/#REF!-1</f>
        <v>#REF!</v>
      </c>
      <c r="G27" s="38" t="e">
        <f>+#REF!/#REF!-1</f>
        <v>#REF!</v>
      </c>
    </row>
    <row r="28" spans="1:7" ht="15.75">
      <c r="A28" s="139" t="s">
        <v>14</v>
      </c>
      <c r="B28" s="26"/>
      <c r="C28" s="26"/>
      <c r="D28" s="26"/>
      <c r="E28" s="26"/>
      <c r="F28" s="26"/>
      <c r="G28" s="26"/>
    </row>
    <row r="29" spans="1:7" ht="15">
      <c r="A29" s="19" t="s">
        <v>18</v>
      </c>
      <c r="B29" s="38" t="e">
        <f>+#REF!/#REF!-1</f>
        <v>#REF!</v>
      </c>
      <c r="C29" s="38" t="e">
        <f>+#REF!/#REF!-1</f>
        <v>#REF!</v>
      </c>
      <c r="D29" s="38" t="e">
        <f>+#REF!/#REF!-1</f>
        <v>#REF!</v>
      </c>
      <c r="E29" s="38" t="e">
        <f>+#REF!/#REF!-1</f>
        <v>#REF!</v>
      </c>
      <c r="F29" s="38" t="e">
        <f>+#REF!/#REF!-1</f>
        <v>#REF!</v>
      </c>
      <c r="G29" s="38" t="e">
        <f>+#REF!/#REF!-1</f>
        <v>#REF!</v>
      </c>
    </row>
    <row r="30" spans="1:7" ht="15.75">
      <c r="A30" s="139" t="s">
        <v>15</v>
      </c>
      <c r="B30" s="26"/>
      <c r="C30" s="26"/>
      <c r="D30" s="26"/>
      <c r="E30" s="26"/>
      <c r="F30" s="26"/>
      <c r="G30" s="26"/>
    </row>
    <row r="31" spans="1:7" ht="15">
      <c r="A31" s="19" t="s">
        <v>18</v>
      </c>
      <c r="B31" s="38" t="e">
        <f>+#REF!/#REF!-1</f>
        <v>#REF!</v>
      </c>
      <c r="C31" s="38" t="e">
        <f>+#REF!/#REF!-1</f>
        <v>#REF!</v>
      </c>
      <c r="D31" s="38" t="e">
        <f>+#REF!/#REF!-1</f>
        <v>#REF!</v>
      </c>
      <c r="E31" s="38" t="e">
        <f>+#REF!/#REF!-1</f>
        <v>#REF!</v>
      </c>
      <c r="F31" s="38" t="e">
        <f>+#REF!/#REF!-1</f>
        <v>#REF!</v>
      </c>
      <c r="G31" s="38" t="e">
        <f>+#REF!/#REF!-1</f>
        <v>#REF!</v>
      </c>
    </row>
    <row r="32" spans="1:7" ht="15.75">
      <c r="A32" s="139" t="s">
        <v>16</v>
      </c>
      <c r="B32" s="26"/>
      <c r="C32" s="26"/>
      <c r="D32" s="26"/>
      <c r="E32" s="26"/>
      <c r="F32" s="26"/>
      <c r="G32" s="26"/>
    </row>
    <row r="33" spans="1:7" ht="15">
      <c r="A33" s="19" t="s">
        <v>18</v>
      </c>
      <c r="B33" s="38" t="e">
        <f>+#REF!/#REF!-1</f>
        <v>#REF!</v>
      </c>
      <c r="C33" s="38" t="e">
        <f>+#REF!/#REF!-1</f>
        <v>#REF!</v>
      </c>
      <c r="D33" s="38" t="e">
        <f>+#REF!/#REF!-1</f>
        <v>#REF!</v>
      </c>
      <c r="E33" s="38" t="e">
        <f>+#REF!/#REF!-1</f>
        <v>#REF!</v>
      </c>
      <c r="F33" s="38" t="e">
        <f>+#REF!/#REF!-1</f>
        <v>#REF!</v>
      </c>
      <c r="G33" s="38" t="e">
        <f>+#REF!/#REF!-1</f>
        <v>#REF!</v>
      </c>
    </row>
    <row r="34" spans="1:7" ht="15.75">
      <c r="A34" s="139" t="s">
        <v>17</v>
      </c>
      <c r="B34" s="26"/>
      <c r="C34" s="26"/>
      <c r="D34" s="26"/>
      <c r="E34" s="26"/>
      <c r="F34" s="26"/>
      <c r="G34" s="26"/>
    </row>
    <row r="35" spans="1:7" ht="15">
      <c r="A35" s="19" t="s">
        <v>18</v>
      </c>
      <c r="B35" s="38" t="e">
        <f>+#REF!/#REF!-1</f>
        <v>#REF!</v>
      </c>
      <c r="C35" s="38" t="e">
        <f>+#REF!/#REF!-1</f>
        <v>#REF!</v>
      </c>
      <c r="D35" s="38" t="e">
        <f>+#REF!/#REF!-1</f>
        <v>#REF!</v>
      </c>
      <c r="E35" s="38" t="e">
        <f>+#REF!/#REF!-1</f>
        <v>#REF!</v>
      </c>
      <c r="F35" s="38" t="e">
        <f>+#REF!/#REF!-1</f>
        <v>#REF!</v>
      </c>
      <c r="G35" s="38" t="e">
        <f>+#REF!/#REF!-1</f>
        <v>#REF!</v>
      </c>
    </row>
    <row r="36" spans="1:7" ht="12.75">
      <c r="A36" s="14"/>
      <c r="B36" s="14"/>
      <c r="C36" s="14"/>
      <c r="D36" s="14"/>
      <c r="E36" s="14"/>
      <c r="F36" s="14"/>
      <c r="G36" s="14"/>
    </row>
    <row r="37" spans="1:7" ht="15.75">
      <c r="A37" s="144" t="s">
        <v>22</v>
      </c>
      <c r="B37" s="145" t="s">
        <v>0</v>
      </c>
      <c r="C37" s="145" t="s">
        <v>1</v>
      </c>
      <c r="D37" s="145" t="s">
        <v>2</v>
      </c>
      <c r="E37" s="145" t="s">
        <v>3</v>
      </c>
      <c r="F37" s="145" t="s">
        <v>4</v>
      </c>
      <c r="G37" s="145" t="s">
        <v>5</v>
      </c>
    </row>
    <row r="38" spans="1:7" ht="15">
      <c r="A38" s="146" t="s">
        <v>18</v>
      </c>
      <c r="B38" s="147"/>
      <c r="C38" s="147"/>
      <c r="D38" s="147"/>
      <c r="E38" s="147"/>
      <c r="F38" s="147"/>
      <c r="G38" s="147"/>
    </row>
    <row r="39" spans="1:7" ht="15">
      <c r="A39" s="146" t="s">
        <v>66</v>
      </c>
      <c r="B39" s="147" t="e">
        <f>+(#REF!-#REF!)/(#REF!)</f>
        <v>#REF!</v>
      </c>
      <c r="C39" s="147" t="e">
        <f>+(#REF!-#REF!)/(#REF!)</f>
        <v>#REF!</v>
      </c>
      <c r="D39" s="147" t="e">
        <f>+(#REF!-#REF!)/(#REF!)</f>
        <v>#REF!</v>
      </c>
      <c r="E39" s="147" t="e">
        <f>+(#REF!-#REF!)/(#REF!)</f>
        <v>#REF!</v>
      </c>
      <c r="F39" s="147" t="e">
        <f>+(#REF!-#REF!)/(#REF!)</f>
        <v>#REF!</v>
      </c>
      <c r="G39" s="147" t="e">
        <f>+(#REF!-#REF!)/(#REF!)</f>
        <v>#REF!</v>
      </c>
    </row>
    <row r="40" spans="1:7" ht="12.75">
      <c r="A40" s="16"/>
      <c r="B40" s="16"/>
      <c r="C40" s="16"/>
      <c r="D40" s="16"/>
      <c r="E40" s="16"/>
      <c r="F40" s="16"/>
      <c r="G40" s="16"/>
    </row>
    <row r="41" spans="1:7" ht="12.75">
      <c r="A41" s="39" t="s">
        <v>54</v>
      </c>
      <c r="B41" s="16"/>
      <c r="C41" s="16"/>
      <c r="D41" s="16"/>
      <c r="E41" s="16"/>
      <c r="F41" s="16"/>
      <c r="G41" s="16"/>
    </row>
  </sheetData>
  <sheetProtection/>
  <hyperlinks>
    <hyperlink ref="G10" location="Indice!A1" display="Indice "/>
  </hyperlinks>
  <printOptions/>
  <pageMargins left="0.75" right="0.75" top="1" bottom="1" header="0.3" footer="0.3"/>
  <pageSetup horizontalDpi="600" verticalDpi="600" orientation="portrait" paperSize="9" scale="75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41"/>
  <sheetViews>
    <sheetView view="pageBreakPreview" zoomScale="90" zoomScaleSheetLayoutView="90" zoomScalePageLayoutView="90" workbookViewId="0" topLeftCell="A1">
      <selection activeCell="B39" sqref="B39"/>
    </sheetView>
  </sheetViews>
  <sheetFormatPr defaultColWidth="11.421875" defaultRowHeight="12.75"/>
  <cols>
    <col min="1" max="1" width="21.28125" style="0" customWidth="1"/>
    <col min="2" max="2" width="13.8515625" style="0" bestFit="1" customWidth="1"/>
    <col min="3" max="3" width="12.421875" style="0" bestFit="1" customWidth="1"/>
    <col min="4" max="4" width="16.8515625" style="0" bestFit="1" customWidth="1"/>
    <col min="5" max="5" width="15.7109375" style="0" bestFit="1" customWidth="1"/>
    <col min="6" max="6" width="10.28125" style="0" bestFit="1" customWidth="1"/>
    <col min="7" max="7" width="19.00390625" style="0" customWidth="1"/>
  </cols>
  <sheetData>
    <row r="1" spans="1:7" ht="12.75">
      <c r="A1" s="118"/>
      <c r="B1" s="118"/>
      <c r="C1" s="118"/>
      <c r="D1" s="118"/>
      <c r="E1" s="118"/>
      <c r="F1" s="118"/>
      <c r="G1" s="118"/>
    </row>
    <row r="2" spans="1:7" ht="12.75">
      <c r="A2" s="118"/>
      <c r="B2" s="118"/>
      <c r="C2" s="118"/>
      <c r="D2" s="118"/>
      <c r="E2" s="118"/>
      <c r="F2" s="118"/>
      <c r="G2" s="118"/>
    </row>
    <row r="3" spans="1:7" ht="12.75">
      <c r="A3" s="16"/>
      <c r="B3" s="16"/>
      <c r="C3" s="16"/>
      <c r="D3" s="16"/>
      <c r="E3" s="16"/>
      <c r="F3" s="16"/>
      <c r="G3" s="16"/>
    </row>
    <row r="4" spans="1:7" ht="12.75">
      <c r="A4" s="16"/>
      <c r="B4" s="16"/>
      <c r="C4" s="16"/>
      <c r="D4" s="16"/>
      <c r="E4" s="16"/>
      <c r="F4" s="16"/>
      <c r="G4" s="16"/>
    </row>
    <row r="5" spans="1:7" ht="12.75">
      <c r="A5" s="16"/>
      <c r="B5" s="16"/>
      <c r="C5" s="16"/>
      <c r="D5" s="16"/>
      <c r="E5" s="16"/>
      <c r="F5" s="16"/>
      <c r="G5" s="16"/>
    </row>
    <row r="6" spans="1:7" ht="12.75">
      <c r="A6" s="16"/>
      <c r="B6" s="16"/>
      <c r="C6" s="16"/>
      <c r="D6" s="16"/>
      <c r="E6" s="16"/>
      <c r="F6" s="16"/>
      <c r="G6" s="16"/>
    </row>
    <row r="7" spans="1:7" ht="12.75">
      <c r="A7" s="16"/>
      <c r="B7" s="16"/>
      <c r="C7" s="16"/>
      <c r="D7" s="16"/>
      <c r="E7" s="16"/>
      <c r="F7" s="16"/>
      <c r="G7" s="16"/>
    </row>
    <row r="8" spans="1:7" ht="3" customHeight="1">
      <c r="A8" s="14"/>
      <c r="B8" s="14"/>
      <c r="C8" s="14"/>
      <c r="D8" s="14"/>
      <c r="E8" s="14"/>
      <c r="F8" s="14"/>
      <c r="G8" s="14"/>
    </row>
    <row r="9" spans="1:7" ht="19.5">
      <c r="A9" s="143" t="s">
        <v>46</v>
      </c>
      <c r="B9" s="15"/>
      <c r="C9" s="15"/>
      <c r="D9" s="15"/>
      <c r="E9" s="15"/>
      <c r="F9" s="15"/>
      <c r="G9" s="15"/>
    </row>
    <row r="10" spans="1:7" ht="20.25">
      <c r="A10" s="135" t="s">
        <v>72</v>
      </c>
      <c r="B10" s="24"/>
      <c r="C10" s="24"/>
      <c r="D10" s="24"/>
      <c r="E10" s="24"/>
      <c r="F10" s="24"/>
      <c r="G10" s="75" t="s">
        <v>23</v>
      </c>
    </row>
    <row r="11" spans="1:7" ht="15">
      <c r="A11" s="18"/>
      <c r="B11" s="18"/>
      <c r="C11" s="18"/>
      <c r="D11" s="18"/>
      <c r="E11" s="18"/>
      <c r="F11" s="18"/>
      <c r="G11" s="18"/>
    </row>
    <row r="12" spans="1:7" ht="15.75">
      <c r="A12" s="139" t="s">
        <v>6</v>
      </c>
      <c r="B12" s="138" t="s">
        <v>0</v>
      </c>
      <c r="C12" s="138" t="s">
        <v>1</v>
      </c>
      <c r="D12" s="138" t="s">
        <v>2</v>
      </c>
      <c r="E12" s="138" t="s">
        <v>3</v>
      </c>
      <c r="F12" s="138" t="s">
        <v>4</v>
      </c>
      <c r="G12" s="138" t="s">
        <v>5</v>
      </c>
    </row>
    <row r="13" spans="1:7" ht="15">
      <c r="A13" s="19" t="s">
        <v>18</v>
      </c>
      <c r="B13" s="38">
        <v>0.02981876120294762</v>
      </c>
      <c r="C13" s="38">
        <v>0.03325217877734199</v>
      </c>
      <c r="D13" s="38">
        <v>0.06335475549823212</v>
      </c>
      <c r="E13" s="38">
        <v>0.031178820239543114</v>
      </c>
      <c r="F13" s="38">
        <v>0.01381188600330707</v>
      </c>
      <c r="G13" s="38">
        <v>0.06368797827696865</v>
      </c>
    </row>
    <row r="14" spans="1:7" ht="15.75">
      <c r="A14" s="139" t="s">
        <v>7</v>
      </c>
      <c r="B14" s="127"/>
      <c r="C14" s="127"/>
      <c r="D14" s="127"/>
      <c r="E14" s="127"/>
      <c r="F14" s="127"/>
      <c r="G14" s="127"/>
    </row>
    <row r="15" spans="1:7" ht="15">
      <c r="A15" s="19" t="s">
        <v>18</v>
      </c>
      <c r="B15" s="38">
        <f>'2015'!C14/'2014'!C14-1</f>
        <v>0.01806089474757444</v>
      </c>
      <c r="C15" s="38">
        <f>'2015'!D14/'2014'!D14-1</f>
        <v>0.033584447144592966</v>
      </c>
      <c r="D15" s="38">
        <f>'2015'!E14/'2014'!E14-1</f>
        <v>0.08378008358553113</v>
      </c>
      <c r="E15" s="38">
        <f>'2015'!F14/'2014'!F14-1</f>
        <v>0.006539697108765452</v>
      </c>
      <c r="F15" s="38">
        <f>'2015'!G14/'2014'!G14-1</f>
        <v>-0.007407831057876457</v>
      </c>
      <c r="G15" s="38">
        <f>'2015'!H14/'2014'!H14-1</f>
        <v>0.15689254425174326</v>
      </c>
    </row>
    <row r="16" spans="1:7" ht="15.75">
      <c r="A16" s="139" t="s">
        <v>8</v>
      </c>
      <c r="B16" s="27"/>
      <c r="C16" s="27"/>
      <c r="D16" s="27"/>
      <c r="E16" s="27"/>
      <c r="F16" s="27"/>
      <c r="G16" s="27"/>
    </row>
    <row r="17" spans="1:7" ht="15">
      <c r="A17" s="19" t="s">
        <v>18</v>
      </c>
      <c r="B17" s="38">
        <f>'2015'!C16/'2014'!C16-1</f>
        <v>-0.01722630972431527</v>
      </c>
      <c r="C17" s="38">
        <f>'2015'!D16/'2014'!D16-1</f>
        <v>0.018181153822061757</v>
      </c>
      <c r="D17" s="38">
        <f>'2015'!E16/'2014'!E16-1</f>
        <v>0.011845446270301263</v>
      </c>
      <c r="E17" s="38">
        <f>'2015'!F16/'2014'!F16-1</f>
        <v>-0.0668899935163173</v>
      </c>
      <c r="F17" s="38">
        <f>'2015'!G16/'2014'!G16-1</f>
        <v>-0.010447812658552103</v>
      </c>
      <c r="G17" s="38">
        <f>'2015'!H16/'2014'!H16-1</f>
        <v>0.24170456459491318</v>
      </c>
    </row>
    <row r="18" spans="1:7" ht="15.75">
      <c r="A18" s="139" t="s">
        <v>9</v>
      </c>
      <c r="B18" s="27"/>
      <c r="C18" s="27"/>
      <c r="D18" s="27"/>
      <c r="E18" s="27"/>
      <c r="F18" s="27"/>
      <c r="G18" s="27"/>
    </row>
    <row r="19" spans="1:7" ht="15">
      <c r="A19" s="19" t="s">
        <v>18</v>
      </c>
      <c r="B19" s="111">
        <f>'2015'!C18/'2014'!C18-1</f>
        <v>-0.05919087166955084</v>
      </c>
      <c r="C19" s="111">
        <f>'2015'!D18/'2014'!D18-1</f>
        <v>-0.008501133672028427</v>
      </c>
      <c r="D19" s="111">
        <f>'2015'!E18/'2014'!E18-1</f>
        <v>-0.033179139471516406</v>
      </c>
      <c r="E19" s="111">
        <f>'2015'!F18/'2014'!F18-1</f>
        <v>-0.057162453533007196</v>
      </c>
      <c r="F19" s="111">
        <f>'2015'!G18/'2014'!G18-1</f>
        <v>-0.09880819044373745</v>
      </c>
      <c r="G19" s="111">
        <f>'2015'!H18/'2014'!H18-1</f>
        <v>-0.0051582886618792845</v>
      </c>
    </row>
    <row r="20" spans="1:7" ht="15.75">
      <c r="A20" s="139" t="s">
        <v>10</v>
      </c>
      <c r="B20" s="27"/>
      <c r="C20" s="27"/>
      <c r="D20" s="27"/>
      <c r="E20" s="27"/>
      <c r="F20" s="27"/>
      <c r="G20" s="27"/>
    </row>
    <row r="21" spans="1:7" ht="15">
      <c r="A21" s="19" t="s">
        <v>18</v>
      </c>
      <c r="B21" s="38">
        <f>'2015'!C20/'2014'!C20-1</f>
        <v>0.048296720747945</v>
      </c>
      <c r="C21" s="38">
        <f>'2015'!D20/'2014'!D20-1</f>
        <v>0.12138937310349274</v>
      </c>
      <c r="D21" s="38">
        <f>'2015'!E20/'2014'!E20-1</f>
        <v>0.06344672928831341</v>
      </c>
      <c r="E21" s="38">
        <f>'2015'!F20/'2014'!F20-1</f>
        <v>0.050154382984584744</v>
      </c>
      <c r="F21" s="38">
        <f>'2015'!G20/'2014'!G20-1</f>
        <v>-0.007816223758833396</v>
      </c>
      <c r="G21" s="38">
        <f>'2015'!H20/'2014'!H20-1</f>
        <v>0.5790954338887686</v>
      </c>
    </row>
    <row r="22" spans="1:7" ht="15.75">
      <c r="A22" s="139" t="s">
        <v>11</v>
      </c>
      <c r="B22" s="27"/>
      <c r="C22" s="27"/>
      <c r="D22" s="27"/>
      <c r="E22" s="27"/>
      <c r="F22" s="27"/>
      <c r="G22" s="27"/>
    </row>
    <row r="23" spans="1:7" ht="15">
      <c r="A23" s="19" t="s">
        <v>18</v>
      </c>
      <c r="B23" s="38">
        <v>0.0128</v>
      </c>
      <c r="C23" s="38">
        <v>0.0645</v>
      </c>
      <c r="D23" s="38">
        <v>0.0457</v>
      </c>
      <c r="E23" s="38">
        <v>-0.0251</v>
      </c>
      <c r="F23" s="38">
        <v>-0.0195</v>
      </c>
      <c r="G23" s="38">
        <v>0.7052</v>
      </c>
    </row>
    <row r="24" spans="1:7" ht="15.75">
      <c r="A24" s="139" t="s">
        <v>12</v>
      </c>
      <c r="B24" s="26"/>
      <c r="C24" s="26"/>
      <c r="D24" s="26"/>
      <c r="E24" s="26"/>
      <c r="F24" s="26"/>
      <c r="G24" s="26"/>
    </row>
    <row r="25" spans="1:7" ht="15">
      <c r="A25" s="19" t="s">
        <v>18</v>
      </c>
      <c r="B25" s="38">
        <f>'2015'!C24/'2014'!C24-1</f>
        <v>0.021188936575854855</v>
      </c>
      <c r="C25" s="38">
        <f>'2015'!D24/'2014'!D24-1</f>
        <v>0.028604325758866622</v>
      </c>
      <c r="D25" s="38">
        <f>'2015'!E24/'2014'!E24-1</f>
        <v>0.021482376473444864</v>
      </c>
      <c r="E25" s="38">
        <f>'2015'!F24/'2014'!F24-1</f>
        <v>0.045574294759895384</v>
      </c>
      <c r="F25" s="38">
        <f>'2015'!G24/'2014'!G24-1</f>
        <v>-0.009011919182855488</v>
      </c>
      <c r="G25" s="38">
        <f>'2015'!H24/'2014'!H24-1</f>
        <v>0.5694513923628481</v>
      </c>
    </row>
    <row r="26" spans="1:7" ht="15.75">
      <c r="A26" s="139" t="s">
        <v>13</v>
      </c>
      <c r="B26" s="27"/>
      <c r="C26" s="27"/>
      <c r="D26" s="27"/>
      <c r="E26" s="27"/>
      <c r="F26" s="27"/>
      <c r="G26" s="27"/>
    </row>
    <row r="27" spans="1:7" ht="15">
      <c r="A27" s="19" t="s">
        <v>18</v>
      </c>
      <c r="B27" s="38">
        <f>'2015'!C26/'2014'!C26-1</f>
        <v>0.016841847365214102</v>
      </c>
      <c r="C27" s="38">
        <f>'2015'!D26/'2014'!D26-1</f>
        <v>0.045147909159473754</v>
      </c>
      <c r="D27" s="38">
        <f>'2015'!E26/'2014'!E26-1</f>
        <v>0.05042627939761468</v>
      </c>
      <c r="E27" s="38">
        <f>'2015'!F26/'2014'!F26-1</f>
        <v>0.03952389932024092</v>
      </c>
      <c r="F27" s="38">
        <f>'2015'!G26/'2014'!G26-1</f>
        <v>-0.035310421764169764</v>
      </c>
      <c r="G27" s="38">
        <f>'2015'!H26/'2014'!H26-1</f>
        <v>0.266825491363907</v>
      </c>
    </row>
    <row r="28" spans="1:7" ht="15.75">
      <c r="A28" s="139" t="s">
        <v>14</v>
      </c>
      <c r="B28" s="26"/>
      <c r="C28" s="26"/>
      <c r="D28" s="26"/>
      <c r="E28" s="26"/>
      <c r="F28" s="26"/>
      <c r="G28" s="26"/>
    </row>
    <row r="29" spans="1:7" ht="15">
      <c r="A29" s="19" t="s">
        <v>18</v>
      </c>
      <c r="B29" s="38">
        <f>'2015'!C28/'2014'!C28-1</f>
        <v>0.01519117287945937</v>
      </c>
      <c r="C29" s="38">
        <f>'2015'!D28/'2014'!D28-1</f>
        <v>0.04620791469675867</v>
      </c>
      <c r="D29" s="38">
        <f>'2015'!E28/'2014'!E28-1</f>
        <v>0.012096491953701216</v>
      </c>
      <c r="E29" s="38">
        <f>'2015'!F28/'2014'!F28-1</f>
        <v>0.05320088634493758</v>
      </c>
      <c r="F29" s="38">
        <f>'2015'!G28/'2014'!G28-1</f>
        <v>-0.03035871265856127</v>
      </c>
      <c r="G29" s="38">
        <f>'2015'!H28/'2014'!H28-1</f>
        <v>0.37415311653116534</v>
      </c>
    </row>
    <row r="30" spans="1:7" ht="15.75">
      <c r="A30" s="139" t="s">
        <v>15</v>
      </c>
      <c r="B30" s="26"/>
      <c r="C30" s="26"/>
      <c r="D30" s="26"/>
      <c r="E30" s="26"/>
      <c r="F30" s="26"/>
      <c r="G30" s="26"/>
    </row>
    <row r="31" spans="1:7" ht="15">
      <c r="A31" s="19" t="s">
        <v>18</v>
      </c>
      <c r="B31" s="38">
        <f>'2015'!C30/'2014'!C30-1</f>
        <v>0.059477564761708956</v>
      </c>
      <c r="C31" s="38">
        <f>'2015'!D30/'2014'!D30-1</f>
        <v>0.06519516633610722</v>
      </c>
      <c r="D31" s="38">
        <f>'2015'!E30/'2014'!E30-1</f>
        <v>0.13294132685670457</v>
      </c>
      <c r="E31" s="38">
        <f>'2015'!F30/'2014'!F30-1</f>
        <v>0.09556196831050134</v>
      </c>
      <c r="F31" s="38">
        <f>'2015'!G30/'2014'!G30-1</f>
        <v>-0.0030175504381908524</v>
      </c>
      <c r="G31" s="38">
        <f>'2015'!H30/'2014'!H30-1</f>
        <v>0.15820786789703734</v>
      </c>
    </row>
    <row r="32" spans="1:7" ht="15.75">
      <c r="A32" s="139" t="s">
        <v>16</v>
      </c>
      <c r="B32" s="26"/>
      <c r="C32" s="26"/>
      <c r="D32" s="26"/>
      <c r="E32" s="26"/>
      <c r="F32" s="26"/>
      <c r="G32" s="26"/>
    </row>
    <row r="33" spans="1:7" ht="15">
      <c r="A33" s="19" t="s">
        <v>18</v>
      </c>
      <c r="B33" s="38">
        <f>'2015'!C32/'2014'!C32-1</f>
        <v>0.05519182875215822</v>
      </c>
      <c r="C33" s="38">
        <f>'2015'!D32/'2014'!D32-1</f>
        <v>0.07109817608108426</v>
      </c>
      <c r="D33" s="38">
        <f>'2015'!E32/'2014'!E32-1</f>
        <v>0.09498106929032768</v>
      </c>
      <c r="E33" s="38">
        <f>'2015'!F32/'2014'!F32-1</f>
        <v>0.032182737185730614</v>
      </c>
      <c r="F33" s="38">
        <f>'2015'!G32/'2014'!G32-1</f>
        <v>0.05218885386910088</v>
      </c>
      <c r="G33" s="38">
        <f>'2015'!H32/'2014'!H32-1</f>
        <v>0.06592672953350576</v>
      </c>
    </row>
    <row r="34" spans="1:7" ht="15.75">
      <c r="A34" s="139" t="s">
        <v>17</v>
      </c>
      <c r="B34" s="26"/>
      <c r="C34" s="26"/>
      <c r="D34" s="26"/>
      <c r="E34" s="26"/>
      <c r="F34" s="26"/>
      <c r="G34" s="26"/>
    </row>
    <row r="35" spans="1:7" ht="15">
      <c r="A35" s="19" t="s">
        <v>18</v>
      </c>
      <c r="B35" s="38">
        <f>+('2015'!C34-'2014'!C34)/'2014'!C34</f>
        <v>0.06357904061621987</v>
      </c>
      <c r="C35" s="38">
        <f>+('2015'!D34-'2014'!D34)/'2014'!D34</f>
        <v>0.0853657794676806</v>
      </c>
      <c r="D35" s="38">
        <f>+('2015'!E34-'2014'!E34)/'2014'!E34</f>
        <v>0.07575238044997758</v>
      </c>
      <c r="E35" s="38">
        <f>+('2015'!F34-'2014'!F34)/'2014'!F34</f>
        <v>0.07010153153667485</v>
      </c>
      <c r="F35" s="38">
        <f>+('2015'!G34-'2014'!G34)/'2014'!G34</f>
        <v>0.048228674596213716</v>
      </c>
      <c r="G35" s="38">
        <f>+('2015'!H34-'2014'!H34)/'2014'!H34</f>
        <v>-0.05739795918367347</v>
      </c>
    </row>
    <row r="36" spans="1:7" ht="12.75">
      <c r="A36" s="14"/>
      <c r="B36" s="14"/>
      <c r="C36" s="14"/>
      <c r="D36" s="14"/>
      <c r="E36" s="14"/>
      <c r="F36" s="14"/>
      <c r="G36" s="14"/>
    </row>
    <row r="37" spans="1:7" ht="15.75">
      <c r="A37" s="144" t="s">
        <v>22</v>
      </c>
      <c r="B37" s="145" t="s">
        <v>0</v>
      </c>
      <c r="C37" s="145" t="s">
        <v>1</v>
      </c>
      <c r="D37" s="145" t="s">
        <v>2</v>
      </c>
      <c r="E37" s="145" t="s">
        <v>3</v>
      </c>
      <c r="F37" s="145" t="s">
        <v>4</v>
      </c>
      <c r="G37" s="145" t="s">
        <v>5</v>
      </c>
    </row>
    <row r="38" spans="1:7" ht="15">
      <c r="A38" s="146" t="s">
        <v>18</v>
      </c>
      <c r="B38" s="147"/>
      <c r="C38" s="147"/>
      <c r="D38" s="147"/>
      <c r="E38" s="147"/>
      <c r="F38" s="147"/>
      <c r="G38" s="147"/>
    </row>
    <row r="39" spans="1:7" ht="15">
      <c r="A39" s="146" t="s">
        <v>66</v>
      </c>
      <c r="B39" s="147">
        <f>+('2015'!C37-'2014'!C37)/'2014'!C37</f>
        <v>0.022070919841736262</v>
      </c>
      <c r="C39" s="147">
        <f>+('2015'!D37-'2014'!D37)/'2014'!D37</f>
        <v>0.04915597918038927</v>
      </c>
      <c r="D39" s="147">
        <f>+('2015'!E37-'2014'!E37)/'2014'!E37</f>
        <v>0.05134366625307189</v>
      </c>
      <c r="E39" s="147">
        <f>+('2015'!F37-'2014'!F37)/'2014'!F37</f>
        <v>0.02122832386630532</v>
      </c>
      <c r="F39" s="147">
        <f>+('2015'!G37-'2014'!G37)/'2014'!G37</f>
        <v>-0.00767603572590142</v>
      </c>
      <c r="G39" s="147">
        <f>+('2015'!H37-'2014'!H37)/'2014'!H37</f>
        <v>0.1863915078789477</v>
      </c>
    </row>
    <row r="40" spans="1:7" ht="12.75">
      <c r="A40" s="16"/>
      <c r="B40" s="16"/>
      <c r="C40" s="16"/>
      <c r="D40" s="16"/>
      <c r="E40" s="16"/>
      <c r="F40" s="16"/>
      <c r="G40" s="16"/>
    </row>
    <row r="41" spans="1:7" ht="12.75">
      <c r="A41" s="39" t="s">
        <v>54</v>
      </c>
      <c r="B41" s="16"/>
      <c r="C41" s="16"/>
      <c r="D41" s="16"/>
      <c r="E41" s="16"/>
      <c r="F41" s="16"/>
      <c r="G41" s="16"/>
    </row>
  </sheetData>
  <sheetProtection/>
  <hyperlinks>
    <hyperlink ref="G10" location="Indice!A1" display="Indice "/>
  </hyperlinks>
  <printOptions/>
  <pageMargins left="0.75" right="0.75" top="1" bottom="1" header="0.3" footer="0.3"/>
  <pageSetup horizontalDpi="600" verticalDpi="600" orientation="portrait" paperSize="9" scale="75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41"/>
  <sheetViews>
    <sheetView view="pageBreakPreview" zoomScale="90" zoomScaleSheetLayoutView="90" zoomScalePageLayoutView="90" workbookViewId="0" topLeftCell="A1">
      <selection activeCell="B39" sqref="B39"/>
    </sheetView>
  </sheetViews>
  <sheetFormatPr defaultColWidth="11.421875" defaultRowHeight="12.75"/>
  <cols>
    <col min="1" max="1" width="21.28125" style="0" customWidth="1"/>
    <col min="2" max="2" width="13.8515625" style="0" bestFit="1" customWidth="1"/>
    <col min="3" max="3" width="12.421875" style="0" bestFit="1" customWidth="1"/>
    <col min="4" max="4" width="16.8515625" style="0" bestFit="1" customWidth="1"/>
    <col min="5" max="5" width="15.7109375" style="0" bestFit="1" customWidth="1"/>
    <col min="6" max="6" width="10.28125" style="0" bestFit="1" customWidth="1"/>
    <col min="7" max="7" width="19.00390625" style="0" customWidth="1"/>
  </cols>
  <sheetData>
    <row r="1" spans="1:7" ht="12.75">
      <c r="A1" s="118"/>
      <c r="B1" s="118"/>
      <c r="C1" s="118"/>
      <c r="D1" s="118"/>
      <c r="E1" s="118"/>
      <c r="F1" s="118"/>
      <c r="G1" s="118"/>
    </row>
    <row r="2" spans="1:7" ht="12.75">
      <c r="A2" s="118"/>
      <c r="B2" s="118"/>
      <c r="C2" s="118"/>
      <c r="D2" s="118"/>
      <c r="E2" s="118"/>
      <c r="F2" s="118"/>
      <c r="G2" s="118"/>
    </row>
    <row r="3" spans="1:7" ht="12.75">
      <c r="A3" s="16"/>
      <c r="B3" s="16"/>
      <c r="C3" s="16"/>
      <c r="D3" s="16"/>
      <c r="E3" s="16"/>
      <c r="F3" s="16"/>
      <c r="G3" s="16"/>
    </row>
    <row r="4" spans="1:7" ht="12.75">
      <c r="A4" s="16"/>
      <c r="B4" s="16"/>
      <c r="C4" s="16"/>
      <c r="D4" s="16"/>
      <c r="E4" s="16"/>
      <c r="F4" s="16"/>
      <c r="G4" s="16"/>
    </row>
    <row r="5" spans="1:7" ht="12.75">
      <c r="A5" s="16"/>
      <c r="B5" s="16"/>
      <c r="C5" s="16"/>
      <c r="D5" s="16"/>
      <c r="E5" s="16"/>
      <c r="F5" s="16"/>
      <c r="G5" s="16"/>
    </row>
    <row r="6" spans="1:7" ht="12.75">
      <c r="A6" s="16"/>
      <c r="B6" s="16"/>
      <c r="C6" s="16"/>
      <c r="D6" s="16"/>
      <c r="E6" s="16"/>
      <c r="F6" s="16"/>
      <c r="G6" s="16"/>
    </row>
    <row r="7" spans="1:7" ht="12.75">
      <c r="A7" s="16"/>
      <c r="B7" s="16"/>
      <c r="C7" s="16"/>
      <c r="D7" s="16"/>
      <c r="E7" s="16"/>
      <c r="F7" s="16"/>
      <c r="G7" s="16"/>
    </row>
    <row r="8" spans="1:7" ht="3" customHeight="1">
      <c r="A8" s="14"/>
      <c r="B8" s="14"/>
      <c r="C8" s="14"/>
      <c r="D8" s="14"/>
      <c r="E8" s="14"/>
      <c r="F8" s="14"/>
      <c r="G8" s="14"/>
    </row>
    <row r="9" spans="1:7" ht="19.5">
      <c r="A9" s="143" t="s">
        <v>46</v>
      </c>
      <c r="B9" s="15"/>
      <c r="C9" s="15"/>
      <c r="D9" s="15"/>
      <c r="E9" s="15"/>
      <c r="F9" s="15"/>
      <c r="G9" s="15"/>
    </row>
    <row r="10" spans="1:7" ht="20.25">
      <c r="A10" s="135" t="s">
        <v>80</v>
      </c>
      <c r="B10" s="24"/>
      <c r="C10" s="24"/>
      <c r="D10" s="24"/>
      <c r="E10" s="24"/>
      <c r="F10" s="24"/>
      <c r="G10" s="75" t="s">
        <v>23</v>
      </c>
    </row>
    <row r="11" spans="1:7" ht="15">
      <c r="A11" s="18"/>
      <c r="B11" s="18"/>
      <c r="C11" s="18"/>
      <c r="D11" s="18"/>
      <c r="E11" s="18"/>
      <c r="F11" s="18"/>
      <c r="G11" s="18"/>
    </row>
    <row r="12" spans="1:7" ht="15.75">
      <c r="A12" s="139" t="s">
        <v>6</v>
      </c>
      <c r="B12" s="138" t="s">
        <v>0</v>
      </c>
      <c r="C12" s="138" t="s">
        <v>1</v>
      </c>
      <c r="D12" s="138" t="s">
        <v>2</v>
      </c>
      <c r="E12" s="138" t="s">
        <v>3</v>
      </c>
      <c r="F12" s="138" t="s">
        <v>4</v>
      </c>
      <c r="G12" s="138" t="s">
        <v>5</v>
      </c>
    </row>
    <row r="13" spans="1:7" ht="15">
      <c r="A13" s="19" t="s">
        <v>18</v>
      </c>
      <c r="B13" s="38">
        <f>'2016'!C12/'2015'!C12-1</f>
        <v>0.08085817835813969</v>
      </c>
      <c r="C13" s="38">
        <f>'2016'!D12/'2015'!D12-1</f>
        <v>0.0721343144010238</v>
      </c>
      <c r="D13" s="38">
        <f>'2016'!E12/'2015'!E12-1</f>
        <v>0.09831025973482799</v>
      </c>
      <c r="E13" s="38">
        <f>'2016'!F12/'2015'!F12-1</f>
        <v>0.07514610680870959</v>
      </c>
      <c r="F13" s="38">
        <f>'2016'!G12/'2015'!G12-1</f>
        <v>0.08654204910081331</v>
      </c>
      <c r="G13" s="38">
        <f>'2016'!H12/'2015'!H12-1</f>
        <v>-0.01786957530749589</v>
      </c>
    </row>
    <row r="14" spans="1:7" ht="15.75">
      <c r="A14" s="139" t="s">
        <v>7</v>
      </c>
      <c r="B14" s="27"/>
      <c r="C14" s="27"/>
      <c r="D14" s="27"/>
      <c r="E14" s="27"/>
      <c r="F14" s="27"/>
      <c r="G14" s="27"/>
    </row>
    <row r="15" spans="1:7" ht="15">
      <c r="A15" s="19" t="s">
        <v>18</v>
      </c>
      <c r="B15" s="111">
        <f>'2016'!C14/'2015'!C14-1</f>
        <v>0.11902701625356071</v>
      </c>
      <c r="C15" s="111">
        <f>'2016'!D14/'2015'!D14-1</f>
        <v>0.08906823097902761</v>
      </c>
      <c r="D15" s="111">
        <f>'2016'!E14/'2015'!E14-1</f>
        <v>0.16140206240401045</v>
      </c>
      <c r="E15" s="111">
        <f>'2016'!F14/'2015'!F14-1</f>
        <v>0.10809364590853243</v>
      </c>
      <c r="F15" s="111">
        <f>'2016'!G14/'2015'!G14-1</f>
        <v>0.127103460197169</v>
      </c>
      <c r="G15" s="111">
        <f>'2016'!H14/'2015'!H14-1</f>
        <v>0.03709141488293022</v>
      </c>
    </row>
    <row r="16" spans="1:7" ht="15.75">
      <c r="A16" s="139" t="s">
        <v>8</v>
      </c>
      <c r="B16" s="27"/>
      <c r="C16" s="27"/>
      <c r="D16" s="27"/>
      <c r="E16" s="27"/>
      <c r="F16" s="27"/>
      <c r="G16" s="27"/>
    </row>
    <row r="17" spans="1:7" ht="15">
      <c r="A17" s="19" t="s">
        <v>18</v>
      </c>
      <c r="B17" s="38">
        <f>'2016'!C16/'2015'!C16-1</f>
        <v>0.10919690042185803</v>
      </c>
      <c r="C17" s="38">
        <f>'2016'!D16/'2015'!D16-1</f>
        <v>0.05972161697982625</v>
      </c>
      <c r="D17" s="38">
        <f>'2016'!E16/'2015'!E16-1</f>
        <v>0.1442691256022064</v>
      </c>
      <c r="E17" s="38">
        <f>'2016'!F16/'2015'!F16-1</f>
        <v>0.12138481699326475</v>
      </c>
      <c r="F17" s="38">
        <f>'2016'!G16/'2015'!G16-1</f>
        <v>0.1130256660427702</v>
      </c>
      <c r="G17" s="38">
        <f>'2016'!H16/'2015'!H16-1</f>
        <v>-0.013768312533912086</v>
      </c>
    </row>
    <row r="18" spans="1:7" ht="15.75">
      <c r="A18" s="139" t="s">
        <v>9</v>
      </c>
      <c r="B18" s="27"/>
      <c r="C18" s="27"/>
      <c r="D18" s="27"/>
      <c r="E18" s="27"/>
      <c r="F18" s="27"/>
      <c r="G18" s="27"/>
    </row>
    <row r="19" spans="1:7" ht="15">
      <c r="A19" s="19" t="s">
        <v>18</v>
      </c>
      <c r="B19" s="111">
        <f>'2016'!C18/'2015'!C18-1</f>
        <v>0.16375179512648574</v>
      </c>
      <c r="C19" s="111">
        <f>'2016'!D18/'2015'!D18-1</f>
        <v>0.08857175282301544</v>
      </c>
      <c r="D19" s="111">
        <f>'2016'!E18/'2015'!E18-1</f>
        <v>0.2109402650517127</v>
      </c>
      <c r="E19" s="111">
        <f>'2016'!F18/'2015'!F18-1</f>
        <v>0.14404851856019807</v>
      </c>
      <c r="F19" s="111">
        <f>'2016'!G18/'2015'!G18-1</f>
        <v>0.1930228017269433</v>
      </c>
      <c r="G19" s="111">
        <f>'2016'!H18/'2015'!H18-1</f>
        <v>0.31699877999186654</v>
      </c>
    </row>
    <row r="20" spans="1:7" ht="15.75">
      <c r="A20" s="139" t="s">
        <v>10</v>
      </c>
      <c r="B20" s="27"/>
      <c r="C20" s="27"/>
      <c r="D20" s="27"/>
      <c r="E20" s="27"/>
      <c r="F20" s="27"/>
      <c r="G20" s="27"/>
    </row>
    <row r="21" spans="1:7" ht="15">
      <c r="A21" s="19" t="s">
        <v>18</v>
      </c>
      <c r="B21" s="38">
        <f>'2016'!C20/'2015'!C20-1</f>
        <v>0.1422258906729641</v>
      </c>
      <c r="C21" s="38">
        <f>'2016'!D20/'2015'!D20-1</f>
        <v>0.09724685074729988</v>
      </c>
      <c r="D21" s="38">
        <f>'2016'!E20/'2015'!E20-1</f>
        <v>0.09903780478909296</v>
      </c>
      <c r="E21" s="38">
        <f>'2016'!F20/'2015'!F20-1</f>
        <v>0.20921844344494778</v>
      </c>
      <c r="F21" s="38">
        <f>'2016'!G20/'2015'!G20-1</f>
        <v>0.14515269979078416</v>
      </c>
      <c r="G21" s="38">
        <f>'2016'!H20/'2015'!H20-1</f>
        <v>0.31026449225709185</v>
      </c>
    </row>
    <row r="22" spans="1:7" ht="15.75">
      <c r="A22" s="139" t="s">
        <v>11</v>
      </c>
      <c r="B22" s="27"/>
      <c r="C22" s="27"/>
      <c r="D22" s="27"/>
      <c r="E22" s="27"/>
      <c r="F22" s="27"/>
      <c r="G22" s="27"/>
    </row>
    <row r="23" spans="1:7" ht="15">
      <c r="A23" s="19" t="s">
        <v>18</v>
      </c>
      <c r="B23" s="38">
        <f>'2016'!C22/'2015'!C22-1</f>
        <v>0.1927802153467555</v>
      </c>
      <c r="C23" s="38">
        <f>'2016'!D22/'2015'!D22-1</f>
        <v>0.10376011693844234</v>
      </c>
      <c r="D23" s="38">
        <f>'2016'!E22/'2015'!E22-1</f>
        <v>0.13476313897737247</v>
      </c>
      <c r="E23" s="38">
        <f>'2016'!F22/'2015'!F22-1</f>
        <v>0.30846130178176834</v>
      </c>
      <c r="F23" s="38">
        <f>'2016'!G22/'2015'!G22-1</f>
        <v>0.2036159481673927</v>
      </c>
      <c r="G23" s="38">
        <f>'2016'!H22/'2015'!H22-1</f>
        <v>0.2903490759753593</v>
      </c>
    </row>
    <row r="24" spans="1:7" ht="15.75">
      <c r="A24" s="139" t="s">
        <v>12</v>
      </c>
      <c r="B24" s="26"/>
      <c r="C24" s="26"/>
      <c r="D24" s="26"/>
      <c r="E24" s="26"/>
      <c r="F24" s="26"/>
      <c r="G24" s="26"/>
    </row>
    <row r="25" spans="1:7" ht="15">
      <c r="A25" s="19" t="s">
        <v>18</v>
      </c>
      <c r="B25" s="38">
        <f>'2016'!C24/'2015'!C24-1</f>
        <v>0.2083490324410595</v>
      </c>
      <c r="C25" s="38">
        <f>'2016'!D24/'2015'!D24-1</f>
        <v>0.1299035724862838</v>
      </c>
      <c r="D25" s="38">
        <f>'2016'!E24/'2015'!E24-1</f>
        <v>0.14837431732646644</v>
      </c>
      <c r="E25" s="38">
        <f>'2016'!F24/'2015'!F24-1</f>
        <v>0.28709586952139743</v>
      </c>
      <c r="F25" s="38">
        <f>'2016'!G24/'2015'!G24-1</f>
        <v>0.2284665672668884</v>
      </c>
      <c r="G25" s="38">
        <f>'2016'!H24/'2015'!H24-1</f>
        <v>0.3771780705482364</v>
      </c>
    </row>
    <row r="26" spans="1:7" ht="15.75">
      <c r="A26" s="139" t="s">
        <v>13</v>
      </c>
      <c r="B26" s="27"/>
      <c r="C26" s="27"/>
      <c r="D26" s="27"/>
      <c r="E26" s="27"/>
      <c r="F26" s="27"/>
      <c r="G26" s="27"/>
    </row>
    <row r="27" spans="1:7" ht="15">
      <c r="A27" s="19" t="s">
        <v>18</v>
      </c>
      <c r="B27" s="38">
        <f>'2016'!C26/'2015'!C26-1</f>
        <v>0.15295131766844094</v>
      </c>
      <c r="C27" s="38">
        <f>'2016'!D26/'2015'!D26-1</f>
        <v>0.060942730571090564</v>
      </c>
      <c r="D27" s="38">
        <f>'2016'!E26/'2015'!E26-1</f>
        <v>0.058225488629706446</v>
      </c>
      <c r="E27" s="38">
        <f>'2016'!F26/'2015'!F26-1</f>
        <v>0.23671764660150574</v>
      </c>
      <c r="F27" s="38">
        <f>'2016'!G26/'2015'!G26-1</f>
        <v>0.19136266094420606</v>
      </c>
      <c r="G27" s="38">
        <f>'2016'!H26/'2015'!H26-1</f>
        <v>0.6071932299012694</v>
      </c>
    </row>
    <row r="28" spans="1:7" ht="15.75">
      <c r="A28" s="139" t="s">
        <v>14</v>
      </c>
      <c r="B28" s="26"/>
      <c r="C28" s="26"/>
      <c r="D28" s="26"/>
      <c r="E28" s="26"/>
      <c r="F28" s="26"/>
      <c r="G28" s="26"/>
    </row>
    <row r="29" spans="1:7" ht="15">
      <c r="A29" s="19" t="s">
        <v>18</v>
      </c>
      <c r="B29" s="38">
        <f>'2016'!C28/'2015'!C28-1</f>
        <v>0.17120681179406283</v>
      </c>
      <c r="C29" s="38">
        <f>'2016'!D28/'2015'!D28-1</f>
        <v>0.12981032906764178</v>
      </c>
      <c r="D29" s="38">
        <f>'2016'!E28/'2015'!E28-1</f>
        <v>0.1023048775887434</v>
      </c>
      <c r="E29" s="38">
        <f>'2016'!F28/'2015'!F28-1</f>
        <v>0.20274900913940108</v>
      </c>
      <c r="F29" s="38">
        <f>'2016'!G28/'2015'!G28-1</f>
        <v>0.20310735665214552</v>
      </c>
      <c r="G29" s="38">
        <f>'2016'!H28/'2015'!H28-1</f>
        <v>0.402563786515469</v>
      </c>
    </row>
    <row r="30" spans="1:7" ht="15.75">
      <c r="A30" s="139" t="s">
        <v>15</v>
      </c>
      <c r="B30" s="26"/>
      <c r="C30" s="26"/>
      <c r="D30" s="26"/>
      <c r="E30" s="26"/>
      <c r="F30" s="26"/>
      <c r="G30" s="26"/>
    </row>
    <row r="31" spans="1:7" ht="15">
      <c r="A31" s="19" t="s">
        <v>18</v>
      </c>
      <c r="B31" s="38">
        <f>'2016'!C30/'2015'!C30-1</f>
        <v>0.13664042013619926</v>
      </c>
      <c r="C31" s="38">
        <f>'2016'!D30/'2015'!D30-1</f>
        <v>0.11491395609985511</v>
      </c>
      <c r="D31" s="38">
        <f>'2016'!E30/'2015'!E30-1</f>
        <v>0.15907808765757547</v>
      </c>
      <c r="E31" s="38">
        <f>'2016'!F30/'2015'!F30-1</f>
        <v>0.14059893920848632</v>
      </c>
      <c r="F31" s="38">
        <f>'2016'!G30/'2015'!G30-1</f>
        <v>0.1247750952986022</v>
      </c>
      <c r="G31" s="38">
        <f>'2016'!H30/'2015'!H30-1</f>
        <v>0.514938672816857</v>
      </c>
    </row>
    <row r="32" spans="1:7" ht="15.75">
      <c r="A32" s="139" t="s">
        <v>16</v>
      </c>
      <c r="B32" s="26"/>
      <c r="C32" s="26"/>
      <c r="D32" s="26"/>
      <c r="E32" s="26"/>
      <c r="F32" s="26"/>
      <c r="G32" s="26"/>
    </row>
    <row r="33" spans="1:7" ht="15">
      <c r="A33" s="19" t="s">
        <v>18</v>
      </c>
      <c r="B33" s="38">
        <f>'2016'!C32/'2015'!C32-1</f>
        <v>0.07997610816485357</v>
      </c>
      <c r="C33" s="38">
        <f>'2016'!D32/'2015'!D32-1</f>
        <v>0.09481724497709632</v>
      </c>
      <c r="D33" s="38">
        <f>'2016'!E32/'2015'!E32-1</f>
        <v>0.09701367535683958</v>
      </c>
      <c r="E33" s="38">
        <f>'2016'!F32/'2015'!F32-1</f>
        <v>0.03652638625975335</v>
      </c>
      <c r="F33" s="38">
        <f>'2016'!G32/'2015'!G32-1</f>
        <v>0.08628704241719931</v>
      </c>
      <c r="G33" s="38">
        <f>'2016'!H32/'2015'!H32-1</f>
        <v>0.6303139434745166</v>
      </c>
    </row>
    <row r="34" spans="1:7" ht="15.75">
      <c r="A34" s="139" t="s">
        <v>17</v>
      </c>
      <c r="B34" s="26"/>
      <c r="C34" s="26"/>
      <c r="D34" s="26"/>
      <c r="E34" s="26"/>
      <c r="F34" s="26"/>
      <c r="G34" s="26"/>
    </row>
    <row r="35" spans="1:7" ht="15">
      <c r="A35" s="19" t="s">
        <v>18</v>
      </c>
      <c r="B35" s="38">
        <f>'2016'!C34/'2015'!C34-1</f>
        <v>0.15411762287720188</v>
      </c>
      <c r="C35" s="38">
        <f>'2016'!D34/'2015'!D34-1</f>
        <v>0.21089419137141485</v>
      </c>
      <c r="D35" s="38">
        <f>'2016'!E34/'2015'!E34-1</f>
        <v>0.15815863675370845</v>
      </c>
      <c r="E35" s="38">
        <f>'2016'!F34/'2015'!F34-1</f>
        <v>0.12482415277438474</v>
      </c>
      <c r="F35" s="38">
        <f>'2016'!G34/'2015'!G34-1</f>
        <v>0.135019816998581</v>
      </c>
      <c r="G35" s="38">
        <f>'2016'!H34/'2015'!H34-1</f>
        <v>0.7471145427047681</v>
      </c>
    </row>
    <row r="36" spans="1:7" ht="12.75">
      <c r="A36" s="14"/>
      <c r="B36" s="14"/>
      <c r="C36" s="14"/>
      <c r="D36" s="14"/>
      <c r="E36" s="14"/>
      <c r="F36" s="14"/>
      <c r="G36" s="14"/>
    </row>
    <row r="37" spans="1:7" ht="15.75">
      <c r="A37" s="144" t="s">
        <v>22</v>
      </c>
      <c r="B37" s="145" t="s">
        <v>0</v>
      </c>
      <c r="C37" s="145" t="s">
        <v>1</v>
      </c>
      <c r="D37" s="145" t="s">
        <v>2</v>
      </c>
      <c r="E37" s="145" t="s">
        <v>3</v>
      </c>
      <c r="F37" s="145" t="s">
        <v>4</v>
      </c>
      <c r="G37" s="145" t="s">
        <v>5</v>
      </c>
    </row>
    <row r="38" spans="1:7" ht="15">
      <c r="A38" s="146" t="s">
        <v>18</v>
      </c>
      <c r="B38" s="147"/>
      <c r="C38" s="147"/>
      <c r="D38" s="147"/>
      <c r="E38" s="147"/>
      <c r="F38" s="147"/>
      <c r="G38" s="147"/>
    </row>
    <row r="39" spans="1:7" ht="15">
      <c r="A39" s="146" t="s">
        <v>66</v>
      </c>
      <c r="B39" s="147">
        <f>+('2016'!C37-'2015'!C37)/'2015'!C37</f>
        <v>0.13983334108215675</v>
      </c>
      <c r="C39" s="147">
        <f>+('2016'!D37-'2015'!D37)/'2015'!D37</f>
        <v>0.10422556787950163</v>
      </c>
      <c r="D39" s="147">
        <f>+('2016'!E37-'2015'!E37)/'2015'!E37</f>
        <v>0.13056166017672835</v>
      </c>
      <c r="E39" s="147">
        <f>+('2016'!F37-'2015'!F37)/'2015'!F37</f>
        <v>0.15024659674486796</v>
      </c>
      <c r="F39" s="147">
        <f>+('2016'!G37-'2015'!G37)/'2015'!G37</f>
        <v>0.14886356262996436</v>
      </c>
      <c r="G39" s="147">
        <f>+('2016'!H37-'2015'!H37)/'2015'!H37</f>
        <v>0.3324917829752775</v>
      </c>
    </row>
    <row r="40" spans="1:7" ht="12.75">
      <c r="A40" s="16"/>
      <c r="B40" s="16"/>
      <c r="C40" s="16"/>
      <c r="D40" s="16"/>
      <c r="E40" s="16"/>
      <c r="F40" s="16"/>
      <c r="G40" s="16"/>
    </row>
    <row r="41" spans="1:7" ht="12.75">
      <c r="A41" s="39" t="s">
        <v>54</v>
      </c>
      <c r="B41" s="16"/>
      <c r="C41" s="16"/>
      <c r="D41" s="16"/>
      <c r="E41" s="16"/>
      <c r="F41" s="16"/>
      <c r="G41" s="16"/>
    </row>
  </sheetData>
  <sheetProtection/>
  <hyperlinks>
    <hyperlink ref="G10" location="Indice!A1" display="Indice "/>
  </hyperlinks>
  <printOptions/>
  <pageMargins left="0.75" right="0.75" top="1" bottom="1" header="0.3" footer="0.3"/>
  <pageSetup horizontalDpi="600" verticalDpi="600" orientation="portrait" paperSize="9" scale="80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R41"/>
  <sheetViews>
    <sheetView view="pageBreakPreview" zoomScale="90" zoomScaleSheetLayoutView="90" zoomScalePageLayoutView="90" workbookViewId="0" topLeftCell="A1">
      <selection activeCell="B15" sqref="B15"/>
    </sheetView>
  </sheetViews>
  <sheetFormatPr defaultColWidth="11.421875" defaultRowHeight="12.75"/>
  <cols>
    <col min="1" max="1" width="21.28125" style="0" customWidth="1"/>
    <col min="2" max="2" width="13.8515625" style="0" bestFit="1" customWidth="1"/>
    <col min="3" max="3" width="12.421875" style="0" bestFit="1" customWidth="1"/>
    <col min="4" max="4" width="16.8515625" style="0" bestFit="1" customWidth="1"/>
    <col min="5" max="5" width="15.7109375" style="0" bestFit="1" customWidth="1"/>
    <col min="6" max="6" width="10.28125" style="0" bestFit="1" customWidth="1"/>
    <col min="7" max="7" width="19.00390625" style="0" customWidth="1"/>
    <col min="8" max="8" width="11.421875" style="118" customWidth="1"/>
  </cols>
  <sheetData>
    <row r="1" spans="1:7" ht="12.75">
      <c r="A1" s="118"/>
      <c r="B1" s="118"/>
      <c r="C1" s="118"/>
      <c r="D1" s="118"/>
      <c r="E1" s="118"/>
      <c r="F1" s="118"/>
      <c r="G1" s="118"/>
    </row>
    <row r="2" spans="1:7" ht="12.75">
      <c r="A2" s="118"/>
      <c r="B2" s="118"/>
      <c r="C2" s="118"/>
      <c r="D2" s="118"/>
      <c r="E2" s="118"/>
      <c r="F2" s="118"/>
      <c r="G2" s="118"/>
    </row>
    <row r="3" spans="1:7" ht="12.75">
      <c r="A3" s="16"/>
      <c r="B3" s="16"/>
      <c r="C3" s="16"/>
      <c r="D3" s="16"/>
      <c r="E3" s="16"/>
      <c r="F3" s="16"/>
      <c r="G3" s="16"/>
    </row>
    <row r="4" spans="1:7" ht="12.75">
      <c r="A4" s="16"/>
      <c r="B4" s="16"/>
      <c r="C4" s="16"/>
      <c r="D4" s="16"/>
      <c r="E4" s="16"/>
      <c r="F4" s="16"/>
      <c r="G4" s="16"/>
    </row>
    <row r="5" spans="1:7" ht="12.75">
      <c r="A5" s="16"/>
      <c r="B5" s="16"/>
      <c r="C5" s="16"/>
      <c r="D5" s="16"/>
      <c r="E5" s="16"/>
      <c r="F5" s="16"/>
      <c r="G5" s="16"/>
    </row>
    <row r="6" spans="1:7" ht="12.75">
      <c r="A6" s="16"/>
      <c r="B6" s="16"/>
      <c r="C6" s="16"/>
      <c r="D6" s="16"/>
      <c r="E6" s="16"/>
      <c r="F6" s="16"/>
      <c r="G6" s="16"/>
    </row>
    <row r="7" spans="1:7" ht="12.75">
      <c r="A7" s="16"/>
      <c r="B7" s="16"/>
      <c r="C7" s="16"/>
      <c r="D7" s="16"/>
      <c r="E7" s="16"/>
      <c r="F7" s="16"/>
      <c r="G7" s="16"/>
    </row>
    <row r="8" spans="1:7" ht="3" customHeight="1">
      <c r="A8" s="14"/>
      <c r="B8" s="14"/>
      <c r="C8" s="14"/>
      <c r="D8" s="14"/>
      <c r="E8" s="14"/>
      <c r="F8" s="14"/>
      <c r="G8" s="14"/>
    </row>
    <row r="9" spans="1:7" ht="19.5">
      <c r="A9" s="143" t="s">
        <v>46</v>
      </c>
      <c r="B9" s="15"/>
      <c r="C9" s="15"/>
      <c r="D9" s="15"/>
      <c r="E9" s="15"/>
      <c r="F9" s="15"/>
      <c r="G9" s="15"/>
    </row>
    <row r="10" spans="1:7" ht="20.25">
      <c r="A10" s="135" t="s">
        <v>86</v>
      </c>
      <c r="B10" s="24"/>
      <c r="C10" s="24"/>
      <c r="D10" s="24"/>
      <c r="E10" s="24"/>
      <c r="F10" s="24"/>
      <c r="G10" s="75" t="s">
        <v>23</v>
      </c>
    </row>
    <row r="11" spans="1:7" ht="15">
      <c r="A11" s="18"/>
      <c r="B11" s="18"/>
      <c r="C11" s="18"/>
      <c r="D11" s="18"/>
      <c r="E11" s="18"/>
      <c r="F11" s="18"/>
      <c r="G11" s="18"/>
    </row>
    <row r="12" spans="1:7" ht="15.75">
      <c r="A12" s="139" t="s">
        <v>6</v>
      </c>
      <c r="B12" s="138" t="s">
        <v>0</v>
      </c>
      <c r="C12" s="138" t="s">
        <v>1</v>
      </c>
      <c r="D12" s="138" t="s">
        <v>2</v>
      </c>
      <c r="E12" s="138" t="s">
        <v>3</v>
      </c>
      <c r="F12" s="138" t="s">
        <v>4</v>
      </c>
      <c r="G12" s="138" t="s">
        <v>5</v>
      </c>
    </row>
    <row r="13" spans="1:7" ht="15">
      <c r="A13" s="19" t="s">
        <v>18</v>
      </c>
      <c r="B13" s="38">
        <f>+'2017'!C12/'2016'!C12-1</f>
        <v>0.07493448969056948</v>
      </c>
      <c r="C13" s="38">
        <f>+'2017'!D12/'2016'!D12-1</f>
        <v>0.11082292318197728</v>
      </c>
      <c r="D13" s="38">
        <f>+'2017'!E12/'2016'!E12-1</f>
        <v>0.09970359933230521</v>
      </c>
      <c r="E13" s="38">
        <f>+'2017'!F12/'2016'!F12-1</f>
        <v>0.016961208075723544</v>
      </c>
      <c r="F13" s="38">
        <f>+'2017'!G12/'2016'!G12-1</f>
        <v>0.07923698985285776</v>
      </c>
      <c r="G13" s="38">
        <f>+'2017'!H12/'2016'!H12-1</f>
        <v>0.8059231253938248</v>
      </c>
    </row>
    <row r="14" spans="1:7" ht="15.75">
      <c r="A14" s="139" t="s">
        <v>7</v>
      </c>
      <c r="B14" s="27"/>
      <c r="C14" s="27"/>
      <c r="D14" s="27"/>
      <c r="E14" s="27"/>
      <c r="F14" s="27"/>
      <c r="G14" s="27"/>
    </row>
    <row r="15" spans="1:7" ht="15">
      <c r="A15" s="19" t="s">
        <v>18</v>
      </c>
      <c r="B15" s="111">
        <f>+'2017'!C14/'2016'!C14-1</f>
        <v>0.06530263152093885</v>
      </c>
      <c r="C15" s="111">
        <f>+'2017'!D14/'2016'!D14-1</f>
        <v>0.1206167928713684</v>
      </c>
      <c r="D15" s="111">
        <f>+'2017'!E14/'2016'!E14-1</f>
        <v>0.02890378571469454</v>
      </c>
      <c r="E15" s="111">
        <f>+'2017'!F14/'2016'!F14-1</f>
        <v>0.04171250432183604</v>
      </c>
      <c r="F15" s="111">
        <f>+'2017'!G14/'2016'!G14-1</f>
        <v>0.059452314238904735</v>
      </c>
      <c r="G15" s="111">
        <f>+'2017'!H14/'2016'!H14-1</f>
        <v>0.5696296848222935</v>
      </c>
    </row>
    <row r="16" spans="1:7" ht="15.75">
      <c r="A16" s="139" t="s">
        <v>8</v>
      </c>
      <c r="B16" s="27"/>
      <c r="C16" s="27"/>
      <c r="D16" s="27"/>
      <c r="E16" s="27"/>
      <c r="F16" s="27"/>
      <c r="G16" s="27"/>
    </row>
    <row r="17" spans="1:7" ht="15">
      <c r="A17" s="19" t="s">
        <v>18</v>
      </c>
      <c r="B17" s="111">
        <f>+'2017'!C16/'2016'!C16-1</f>
        <v>0.0610304701031934</v>
      </c>
      <c r="C17" s="111">
        <f>+'2017'!D16/'2016'!D16-1</f>
        <v>0.1103703847046984</v>
      </c>
      <c r="D17" s="111">
        <f>+'2017'!E16/'2016'!E16-1</f>
        <v>0.029414807228790973</v>
      </c>
      <c r="E17" s="111">
        <f>+'2017'!F16/'2016'!F16-1</f>
        <v>0.04285791933905858</v>
      </c>
      <c r="F17" s="111">
        <f>+'2017'!G16/'2016'!G16-1</f>
        <v>0.050645479407943395</v>
      </c>
      <c r="G17" s="111">
        <f>+'2017'!H16/'2016'!H16-1</f>
        <v>0.5592462691699334</v>
      </c>
    </row>
    <row r="18" spans="1:7" ht="15.75">
      <c r="A18" s="139" t="s">
        <v>9</v>
      </c>
      <c r="B18" s="27"/>
      <c r="C18" s="27"/>
      <c r="D18" s="27"/>
      <c r="E18" s="27"/>
      <c r="F18" s="27"/>
      <c r="G18" s="27"/>
    </row>
    <row r="19" spans="1:7" ht="15">
      <c r="A19" s="19" t="s">
        <v>18</v>
      </c>
      <c r="B19" s="111">
        <f>+'2017'!C18/'2016'!C18-1</f>
        <v>0.1875418974369627</v>
      </c>
      <c r="C19" s="111">
        <f>+'2017'!D18/'2016'!D18-1</f>
        <v>0.2583155666991592</v>
      </c>
      <c r="D19" s="111">
        <f>+'2017'!E18/'2016'!E18-1</f>
        <v>0.1291797919440565</v>
      </c>
      <c r="E19" s="111">
        <f>+'2017'!F18/'2016'!F18-1</f>
        <v>0.20521477026414625</v>
      </c>
      <c r="F19" s="111">
        <f>+'2017'!G18/'2016'!G18-1</f>
        <v>0.16085781830462675</v>
      </c>
      <c r="G19" s="111">
        <f>+'2017'!H18/'2016'!H18-1</f>
        <v>0.376408831249035</v>
      </c>
    </row>
    <row r="20" spans="1:16" ht="15.75">
      <c r="A20" s="139" t="s">
        <v>10</v>
      </c>
      <c r="B20" s="27"/>
      <c r="C20" s="27"/>
      <c r="D20" s="27"/>
      <c r="E20" s="27"/>
      <c r="F20" s="27"/>
      <c r="G20" s="27"/>
      <c r="K20" s="163"/>
      <c r="L20" s="163"/>
      <c r="M20" s="163"/>
      <c r="N20" s="163"/>
      <c r="O20" s="163"/>
      <c r="P20" s="163"/>
    </row>
    <row r="21" spans="1:7" ht="15">
      <c r="A21" s="19" t="s">
        <v>18</v>
      </c>
      <c r="B21" s="111">
        <f>+'2017'!C20/'2016'!C20-1</f>
        <v>0.08757084348501909</v>
      </c>
      <c r="C21" s="111">
        <f>+'2017'!D20/'2016'!D20-1</f>
        <v>0.059286505092269515</v>
      </c>
      <c r="D21" s="111">
        <f>+'2017'!E20/'2016'!E20-1</f>
        <v>0.046218081768595765</v>
      </c>
      <c r="E21" s="111">
        <f>+'2017'!F20/'2016'!F20-1</f>
        <v>0.12534800057849438</v>
      </c>
      <c r="F21" s="111">
        <f>+'2017'!G20/'2016'!G20-1</f>
        <v>0.09807575389105061</v>
      </c>
      <c r="G21" s="111">
        <f>+'2017'!H20/'2016'!H20-1</f>
        <v>0.1325175190879615</v>
      </c>
    </row>
    <row r="22" spans="1:7" ht="15.75">
      <c r="A22" s="139" t="s">
        <v>11</v>
      </c>
      <c r="B22" s="27"/>
      <c r="C22" s="27"/>
      <c r="D22" s="27"/>
      <c r="E22" s="27"/>
      <c r="F22" s="27"/>
      <c r="G22" s="27"/>
    </row>
    <row r="23" spans="1:7" ht="15">
      <c r="A23" s="19" t="s">
        <v>18</v>
      </c>
      <c r="B23" s="38">
        <f>+('2017'!C22-'2016'!C22)/'2016'!C22</f>
        <v>0.11106580178539817</v>
      </c>
      <c r="C23" s="38">
        <f>+('2017'!D22-'2016'!D22)/'2016'!D22</f>
        <v>0.12836619224783832</v>
      </c>
      <c r="D23" s="38">
        <f>+('2017'!E22-'2016'!E22)/'2016'!E22</f>
        <v>0.06505175429929735</v>
      </c>
      <c r="E23" s="38">
        <f>+('2017'!F22-'2016'!F22)/'2016'!F22</f>
        <v>0.13183322359701402</v>
      </c>
      <c r="F23" s="38">
        <f>+('2017'!G22-'2016'!G22)/'2016'!G22</f>
        <v>0.11136468710521899</v>
      </c>
      <c r="G23" s="38">
        <f>+('2017'!H22-'2016'!H22)/'2016'!H22</f>
        <v>0.06874602164226608</v>
      </c>
    </row>
    <row r="24" spans="1:18" ht="15.75">
      <c r="A24" s="139" t="s">
        <v>12</v>
      </c>
      <c r="B24" s="26"/>
      <c r="C24" s="26"/>
      <c r="D24" s="26"/>
      <c r="E24" s="26"/>
      <c r="F24" s="26"/>
      <c r="G24" s="26"/>
      <c r="I24" s="163"/>
      <c r="R24" s="163"/>
    </row>
    <row r="25" spans="1:18" ht="15">
      <c r="A25" s="19" t="s">
        <v>18</v>
      </c>
      <c r="B25" s="38">
        <f>+('2017'!C24-'2016'!C24)/'2016'!C24</f>
        <v>0.06904023872941577</v>
      </c>
      <c r="C25" s="38">
        <f>+('2017'!D24-'2016'!D24)/'2016'!D24</f>
        <v>0.08834897110566159</v>
      </c>
      <c r="D25" s="38">
        <f>+('2017'!E24-'2016'!E24)/'2016'!E24</f>
        <v>0.047449140514114495</v>
      </c>
      <c r="E25" s="38">
        <f>+('2017'!F24-'2016'!F24)/'2016'!F24</f>
        <v>0.11058037674952251</v>
      </c>
      <c r="F25" s="38">
        <f>+('2017'!G24-'2016'!G24)/'2016'!G24</f>
        <v>0.0437597354416758</v>
      </c>
      <c r="G25" s="38">
        <f>+('2017'!H24-'2016'!H24)/'2016'!H24</f>
        <v>-0.07575991359358124</v>
      </c>
      <c r="I25" s="163"/>
      <c r="R25" s="163"/>
    </row>
    <row r="26" spans="1:18" ht="15.75">
      <c r="A26" s="139" t="s">
        <v>13</v>
      </c>
      <c r="B26" s="27"/>
      <c r="C26" s="27"/>
      <c r="D26" s="27"/>
      <c r="E26" s="27"/>
      <c r="F26" s="27"/>
      <c r="G26" s="27"/>
      <c r="I26" s="163"/>
      <c r="R26" s="163"/>
    </row>
    <row r="27" spans="1:18" ht="15">
      <c r="A27" s="19" t="s">
        <v>18</v>
      </c>
      <c r="B27" s="38">
        <f>+('2017'!C26-'2016'!C26)/'2016'!C26</f>
        <v>0.05593128123457413</v>
      </c>
      <c r="C27" s="38">
        <f>+('2017'!D26-'2016'!D26)/'2016'!D26</f>
        <v>0.11888016097567888</v>
      </c>
      <c r="D27" s="38">
        <f>+('2017'!E26-'2016'!E26)/'2016'!E26</f>
        <v>0.008953060597977886</v>
      </c>
      <c r="E27" s="38">
        <f>+('2017'!F26-'2016'!F26)/'2016'!F26</f>
        <v>0.07644515534197587</v>
      </c>
      <c r="F27" s="38">
        <f>+('2017'!G26-'2016'!G26)/'2016'!G26</f>
        <v>0.034416075011382795</v>
      </c>
      <c r="G27" s="38">
        <f>+('2017'!H26-'2016'!H26)/'2016'!H26</f>
        <v>-0.03663887670030715</v>
      </c>
      <c r="I27" s="163"/>
      <c r="R27" s="163"/>
    </row>
    <row r="28" spans="1:18" ht="15.75">
      <c r="A28" s="139" t="s">
        <v>14</v>
      </c>
      <c r="B28" s="26"/>
      <c r="C28" s="26"/>
      <c r="D28" s="26"/>
      <c r="E28" s="26"/>
      <c r="F28" s="26"/>
      <c r="G28" s="26"/>
      <c r="I28" s="163"/>
      <c r="R28" s="163"/>
    </row>
    <row r="29" spans="1:18" ht="15">
      <c r="A29" s="19" t="s">
        <v>18</v>
      </c>
      <c r="B29" s="38">
        <f>+('2017'!C28-'2016'!C28)/'2016'!C28</f>
        <v>0.11108374924477926</v>
      </c>
      <c r="C29" s="38">
        <f>+('2017'!D28-'2016'!D28)/'2016'!D28</f>
        <v>0.09033080167069507</v>
      </c>
      <c r="D29" s="38">
        <f>+('2017'!E28-'2016'!E28)/'2016'!E28</f>
        <v>0.08373544140629456</v>
      </c>
      <c r="E29" s="38">
        <f>+('2017'!F28-'2016'!F28)/'2016'!F28</f>
        <v>0.1811549158836796</v>
      </c>
      <c r="F29" s="38">
        <f>+('2017'!G28-'2016'!G28)/'2016'!G28</f>
        <v>0.09097932745539175</v>
      </c>
      <c r="G29" s="38">
        <f>+('2017'!H28-'2016'!H28)/'2016'!H28</f>
        <v>-0.0028121979084278054</v>
      </c>
      <c r="I29" s="163"/>
      <c r="R29" s="163"/>
    </row>
    <row r="30" spans="1:18" ht="15.75">
      <c r="A30" s="139" t="s">
        <v>15</v>
      </c>
      <c r="B30" s="26"/>
      <c r="C30" s="26"/>
      <c r="D30" s="26"/>
      <c r="E30" s="26"/>
      <c r="F30" s="26"/>
      <c r="G30" s="26"/>
      <c r="I30" s="163"/>
      <c r="R30" s="163"/>
    </row>
    <row r="31" spans="1:7" ht="15">
      <c r="A31" s="19" t="s">
        <v>18</v>
      </c>
      <c r="B31" s="38">
        <f>+('2017'!C30-'2016'!C30)/'2016'!C30</f>
        <v>0.03798604242615428</v>
      </c>
      <c r="C31" s="38">
        <f>+('2017'!D30-'2016'!D30)/'2016'!D30</f>
        <v>0.0451775076615819</v>
      </c>
      <c r="D31" s="38">
        <f>+('2017'!E30-'2016'!E30)/'2016'!E30</f>
        <v>-0.021685456894568238</v>
      </c>
      <c r="E31" s="38">
        <f>+('2017'!F30-'2016'!F30)/'2016'!F30</f>
        <v>0.08373992347997287</v>
      </c>
      <c r="F31" s="38">
        <f>+('2017'!G30-'2016'!G30)/'2016'!G30</f>
        <v>0.02920250610597855</v>
      </c>
      <c r="G31" s="38">
        <f>+('2017'!H30-'2016'!H30)/'2016'!H30</f>
        <v>0.0181994325652204</v>
      </c>
    </row>
    <row r="32" spans="1:7" ht="15.75">
      <c r="A32" s="139" t="s">
        <v>16</v>
      </c>
      <c r="B32" s="26"/>
      <c r="C32" s="26"/>
      <c r="D32" s="26"/>
      <c r="E32" s="26"/>
      <c r="F32" s="26"/>
      <c r="G32" s="26"/>
    </row>
    <row r="33" spans="1:8" ht="15">
      <c r="A33" s="19" t="s">
        <v>18</v>
      </c>
      <c r="B33" s="38">
        <f>+('2017'!C32-'2016'!C32)/'2016'!C32</f>
        <v>0.04913722019990749</v>
      </c>
      <c r="C33" s="38">
        <f>+('2017'!D32-'2016'!D32)/'2016'!D32</f>
        <v>0.07948099865968822</v>
      </c>
      <c r="D33" s="38">
        <f>+('2017'!E32-'2016'!E32)/'2016'!E32</f>
        <v>0.042245840581527874</v>
      </c>
      <c r="E33" s="38">
        <f>+('2017'!F32-'2016'!F32)/'2016'!F32</f>
        <v>0.0556928970328673</v>
      </c>
      <c r="F33" s="38">
        <f>+('2017'!G32-'2016'!G32)/'2016'!G32</f>
        <v>0.03152004500557958</v>
      </c>
      <c r="G33" s="38">
        <f>+('2017'!H32-'2016'!H32)/'2016'!H32</f>
        <v>0.07774683058009989</v>
      </c>
      <c r="H33" s="156" t="s">
        <v>85</v>
      </c>
    </row>
    <row r="34" spans="1:7" ht="15.75">
      <c r="A34" s="139" t="s">
        <v>17</v>
      </c>
      <c r="B34" s="26"/>
      <c r="C34" s="26"/>
      <c r="D34" s="26"/>
      <c r="E34" s="26"/>
      <c r="F34" s="26"/>
      <c r="G34" s="26"/>
    </row>
    <row r="35" spans="1:7" ht="15">
      <c r="A35" s="19" t="s">
        <v>18</v>
      </c>
      <c r="B35" s="38">
        <f>+('2017'!C34-'2016'!C34)/'2016'!C34</f>
        <v>0.022012671146427472</v>
      </c>
      <c r="C35" s="38">
        <f>+('2017'!D34-'2016'!D34)/'2016'!D34</f>
        <v>0.027694971115390314</v>
      </c>
      <c r="D35" s="38">
        <f>+('2017'!E34-'2016'!E34)/'2016'!E34</f>
        <v>0.01587259582305681</v>
      </c>
      <c r="E35" s="38">
        <f>+('2017'!F34-'2016'!F34)/'2016'!F34</f>
        <v>0.023503009333802644</v>
      </c>
      <c r="F35" s="38">
        <f>+('2017'!G34-'2016'!G34)/'2016'!G34</f>
        <v>0.026077322343122208</v>
      </c>
      <c r="G35" s="38">
        <f>+('2017'!H34-'2016'!H34)/'2016'!H34</f>
        <v>-0.09417285525536472</v>
      </c>
    </row>
    <row r="36" spans="1:7" ht="12.75">
      <c r="A36" s="14"/>
      <c r="B36" s="14"/>
      <c r="C36" s="14"/>
      <c r="D36" s="14"/>
      <c r="E36" s="14"/>
      <c r="F36" s="14"/>
      <c r="G36" s="14"/>
    </row>
    <row r="37" spans="1:7" ht="15.75">
      <c r="A37" s="144" t="s">
        <v>22</v>
      </c>
      <c r="B37" s="145" t="s">
        <v>0</v>
      </c>
      <c r="C37" s="145" t="s">
        <v>1</v>
      </c>
      <c r="D37" s="145" t="s">
        <v>2</v>
      </c>
      <c r="E37" s="145" t="s">
        <v>3</v>
      </c>
      <c r="F37" s="145" t="s">
        <v>4</v>
      </c>
      <c r="G37" s="145" t="s">
        <v>5</v>
      </c>
    </row>
    <row r="38" spans="1:7" ht="15">
      <c r="A38" s="146" t="s">
        <v>18</v>
      </c>
      <c r="B38" s="147"/>
      <c r="C38" s="147"/>
      <c r="D38" s="147"/>
      <c r="E38" s="147"/>
      <c r="F38" s="147"/>
      <c r="G38" s="147"/>
    </row>
    <row r="39" spans="1:7" ht="15">
      <c r="A39" s="146" t="s">
        <v>66</v>
      </c>
      <c r="B39" s="147">
        <f>+('2017'!C37-'2016'!C37)/'2016'!C37</f>
        <v>0.07491052838252825</v>
      </c>
      <c r="C39" s="147">
        <f>+('2017'!D37-'2016'!D37)/'2016'!D37</f>
        <v>0.10125736615400878</v>
      </c>
      <c r="D39" s="147">
        <f>+('2017'!E37-'2016'!E37)/'2016'!E37</f>
        <v>0.0454699804488709</v>
      </c>
      <c r="E39" s="147">
        <f>+('2017'!F37-'2016'!F37)/'2016'!F37</f>
        <v>0.08291876342984622</v>
      </c>
      <c r="F39" s="147">
        <f>+('2017'!G37-'2016'!G37)/'2016'!G37</f>
        <v>0.06518358899500427</v>
      </c>
      <c r="G39" s="147">
        <f>+('2017'!H37-'2016'!H37)/'2016'!H37</f>
        <v>0.1852977275706336</v>
      </c>
    </row>
    <row r="40" spans="1:7" ht="12.75">
      <c r="A40" s="16"/>
      <c r="B40" s="16"/>
      <c r="C40" s="16"/>
      <c r="D40" s="16"/>
      <c r="E40" s="16"/>
      <c r="F40" s="16"/>
      <c r="G40" s="16"/>
    </row>
    <row r="41" spans="1:7" ht="12.75">
      <c r="A41" s="39" t="s">
        <v>54</v>
      </c>
      <c r="B41" s="16"/>
      <c r="C41" s="16"/>
      <c r="D41" s="16"/>
      <c r="E41" s="16"/>
      <c r="F41" s="16"/>
      <c r="G41" s="16"/>
    </row>
  </sheetData>
  <sheetProtection/>
  <hyperlinks>
    <hyperlink ref="G10" location="Indice!A1" display="Indice "/>
  </hyperlinks>
  <printOptions/>
  <pageMargins left="0.75" right="0.75" top="1" bottom="1" header="0.3" footer="0.3"/>
  <pageSetup horizontalDpi="600" verticalDpi="600" orientation="portrait" paperSize="9" scale="72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R41"/>
  <sheetViews>
    <sheetView view="pageBreakPreview" zoomScale="90" zoomScaleSheetLayoutView="90" zoomScalePageLayoutView="90" workbookViewId="0" topLeftCell="A1">
      <selection activeCell="G10" sqref="G10"/>
    </sheetView>
  </sheetViews>
  <sheetFormatPr defaultColWidth="11.421875" defaultRowHeight="12.75"/>
  <cols>
    <col min="1" max="1" width="21.28125" style="0" customWidth="1"/>
    <col min="2" max="2" width="14.421875" style="0" bestFit="1" customWidth="1"/>
    <col min="3" max="3" width="12.421875" style="0" bestFit="1" customWidth="1"/>
    <col min="4" max="4" width="16.8515625" style="0" bestFit="1" customWidth="1"/>
    <col min="5" max="5" width="15.7109375" style="0" bestFit="1" customWidth="1"/>
    <col min="6" max="6" width="10.28125" style="0" bestFit="1" customWidth="1"/>
    <col min="7" max="7" width="19.00390625" style="0" customWidth="1"/>
    <col min="8" max="8" width="11.421875" style="118" customWidth="1"/>
  </cols>
  <sheetData>
    <row r="1" spans="1:7" ht="12.75">
      <c r="A1" s="118"/>
      <c r="B1" s="118"/>
      <c r="C1" s="118"/>
      <c r="D1" s="118"/>
      <c r="E1" s="118"/>
      <c r="F1" s="118"/>
      <c r="G1" s="118"/>
    </row>
    <row r="2" spans="1:7" ht="12.75">
      <c r="A2" s="118"/>
      <c r="B2" s="118"/>
      <c r="C2" s="118"/>
      <c r="D2" s="118"/>
      <c r="E2" s="118"/>
      <c r="F2" s="118"/>
      <c r="G2" s="118"/>
    </row>
    <row r="3" spans="1:7" ht="12.75">
      <c r="A3" s="16"/>
      <c r="B3" s="16"/>
      <c r="C3" s="16"/>
      <c r="D3" s="16"/>
      <c r="E3" s="16"/>
      <c r="F3" s="16"/>
      <c r="G3" s="16"/>
    </row>
    <row r="4" spans="1:7" ht="12.75">
      <c r="A4" s="16"/>
      <c r="B4" s="16"/>
      <c r="C4" s="16"/>
      <c r="D4" s="16"/>
      <c r="E4" s="16"/>
      <c r="F4" s="16"/>
      <c r="G4" s="16"/>
    </row>
    <row r="5" spans="1:7" ht="12.75">
      <c r="A5" s="16"/>
      <c r="B5" s="16"/>
      <c r="C5" s="16"/>
      <c r="D5" s="16"/>
      <c r="E5" s="16"/>
      <c r="F5" s="16"/>
      <c r="G5" s="16"/>
    </row>
    <row r="6" spans="1:7" ht="12.75">
      <c r="A6" s="16"/>
      <c r="B6" s="16"/>
      <c r="C6" s="16"/>
      <c r="D6" s="16"/>
      <c r="E6" s="16"/>
      <c r="F6" s="16"/>
      <c r="G6" s="16"/>
    </row>
    <row r="7" spans="1:7" ht="12.75">
      <c r="A7" s="16"/>
      <c r="B7" s="16"/>
      <c r="C7" s="16"/>
      <c r="D7" s="16"/>
      <c r="E7" s="16"/>
      <c r="F7" s="16"/>
      <c r="G7" s="16"/>
    </row>
    <row r="8" spans="1:7" ht="3" customHeight="1">
      <c r="A8" s="14"/>
      <c r="B8" s="14"/>
      <c r="C8" s="14"/>
      <c r="D8" s="14"/>
      <c r="E8" s="14"/>
      <c r="F8" s="14"/>
      <c r="G8" s="14"/>
    </row>
    <row r="9" spans="1:7" ht="19.5">
      <c r="A9" s="143" t="s">
        <v>46</v>
      </c>
      <c r="B9" s="15"/>
      <c r="C9" s="15"/>
      <c r="D9" s="15"/>
      <c r="E9" s="15"/>
      <c r="F9" s="15"/>
      <c r="G9" s="15"/>
    </row>
    <row r="10" spans="1:7" ht="20.25">
      <c r="A10" s="135" t="s">
        <v>93</v>
      </c>
      <c r="B10" s="24"/>
      <c r="C10" s="24"/>
      <c r="D10" s="24"/>
      <c r="E10" s="24"/>
      <c r="F10" s="24"/>
      <c r="G10" s="75" t="s">
        <v>23</v>
      </c>
    </row>
    <row r="11" spans="1:7" ht="15">
      <c r="A11" s="18"/>
      <c r="B11" s="18"/>
      <c r="C11" s="18"/>
      <c r="D11" s="18"/>
      <c r="E11" s="18"/>
      <c r="F11" s="18"/>
      <c r="G11" s="18"/>
    </row>
    <row r="12" spans="1:7" ht="15.75">
      <c r="A12" s="139" t="s">
        <v>6</v>
      </c>
      <c r="B12" s="138" t="s">
        <v>0</v>
      </c>
      <c r="C12" s="138" t="s">
        <v>1</v>
      </c>
      <c r="D12" s="138" t="s">
        <v>2</v>
      </c>
      <c r="E12" s="138" t="s">
        <v>3</v>
      </c>
      <c r="F12" s="138" t="s">
        <v>4</v>
      </c>
      <c r="G12" s="138" t="s">
        <v>5</v>
      </c>
    </row>
    <row r="13" spans="1:7" ht="15">
      <c r="A13" s="19" t="s">
        <v>18</v>
      </c>
      <c r="B13" s="38">
        <f>+'2018'!C12/'2017'!C12-1</f>
        <v>0.007874179582229912</v>
      </c>
      <c r="C13" s="38">
        <f>+'2018'!D12/'2017'!D12-1</f>
        <v>0.007154590819394402</v>
      </c>
      <c r="D13" s="38">
        <f>+'2018'!E12/'2017'!E12-1</f>
        <v>0.011698775293479402</v>
      </c>
      <c r="E13" s="38">
        <f>+'2018'!F12/'2017'!F12-1</f>
        <v>0.023750470759132725</v>
      </c>
      <c r="F13" s="38">
        <f>+'2018'!G12/'2017'!G12-1</f>
        <v>-0.001840883987945574</v>
      </c>
      <c r="G13" s="38">
        <f>+'2018'!H12/'2017'!H12-1</f>
        <v>-0.08592114445219823</v>
      </c>
    </row>
    <row r="14" spans="1:7" ht="15.75">
      <c r="A14" s="139" t="s">
        <v>7</v>
      </c>
      <c r="B14" s="27"/>
      <c r="C14" s="27"/>
      <c r="D14" s="27"/>
      <c r="E14" s="27"/>
      <c r="F14" s="27"/>
      <c r="G14" s="27"/>
    </row>
    <row r="15" spans="1:7" ht="15">
      <c r="A15" s="19" t="s">
        <v>18</v>
      </c>
      <c r="B15" s="111">
        <f>+'2018'!C14/'2017'!C14-1</f>
        <v>0.0033280996393800777</v>
      </c>
      <c r="C15" s="111">
        <f>+'2018'!D14/'2017'!D14-1</f>
        <v>-0.017184497348636252</v>
      </c>
      <c r="D15" s="111">
        <f>+'2018'!E14/'2017'!E14-1</f>
        <v>0.051932877840340064</v>
      </c>
      <c r="E15" s="111">
        <f>+'2018'!F14/'2017'!F14-1</f>
        <v>0.011150274985256337</v>
      </c>
      <c r="F15" s="111">
        <f>+'2018'!G14/'2017'!G14-1</f>
        <v>-0.006762330396020255</v>
      </c>
      <c r="G15" s="111">
        <f>+'2018'!H14/'2017'!H14-1</f>
        <v>-0.13609607898984144</v>
      </c>
    </row>
    <row r="16" spans="1:7" ht="15.75">
      <c r="A16" s="139" t="s">
        <v>8</v>
      </c>
      <c r="B16" s="27"/>
      <c r="C16" s="27"/>
      <c r="D16" s="27"/>
      <c r="E16" s="27"/>
      <c r="F16" s="27"/>
      <c r="G16" s="27"/>
    </row>
    <row r="17" spans="1:7" ht="15">
      <c r="A17" s="19" t="s">
        <v>18</v>
      </c>
      <c r="B17" s="111">
        <f>+'2018'!C16/'2017'!C16-1</f>
        <v>0.046549574219735046</v>
      </c>
      <c r="C17" s="111">
        <f>+'2018'!D16/'2017'!D16-1</f>
        <v>0.038737702489564985</v>
      </c>
      <c r="D17" s="111">
        <f>+'2018'!E16/'2017'!E16-1</f>
        <v>0.09177239040321572</v>
      </c>
      <c r="E17" s="111">
        <f>+'2018'!F16/'2017'!F16-1</f>
        <v>0.0615432726135563</v>
      </c>
      <c r="F17" s="111">
        <f>+'2018'!G16/'2017'!G16-1</f>
        <v>0.02522162035608244</v>
      </c>
      <c r="G17" s="111">
        <f>+'2018'!H16/'2017'!H16-1</f>
        <v>-0.08313853482115297</v>
      </c>
    </row>
    <row r="18" spans="1:7" ht="15.75">
      <c r="A18" s="139" t="s">
        <v>9</v>
      </c>
      <c r="B18" s="27"/>
      <c r="C18" s="27"/>
      <c r="D18" s="27"/>
      <c r="E18" s="27"/>
      <c r="F18" s="27"/>
      <c r="G18" s="27"/>
    </row>
    <row r="19" spans="1:7" ht="15">
      <c r="A19" s="19" t="s">
        <v>18</v>
      </c>
      <c r="B19" s="111">
        <f>+'2018'!C18/'2017'!C18-1</f>
        <v>-0.12136836263661122</v>
      </c>
      <c r="C19" s="111">
        <f>+'2018'!D18/'2017'!D18-1</f>
        <v>-0.1259269078767492</v>
      </c>
      <c r="D19" s="111">
        <f>+'2018'!E18/'2017'!E18-1</f>
        <v>-0.10877411623726785</v>
      </c>
      <c r="E19" s="111">
        <f>+'2018'!F18/'2017'!F18-1</f>
        <v>-0.1502763300570149</v>
      </c>
      <c r="F19" s="111">
        <f>+'2018'!G18/'2017'!G18-1</f>
        <v>-0.10139890656575268</v>
      </c>
      <c r="G19" s="111">
        <f>+'2018'!H18/'2017'!H18-1</f>
        <v>-0.15126191811553558</v>
      </c>
    </row>
    <row r="20" spans="1:16" ht="15.75">
      <c r="A20" s="139" t="s">
        <v>10</v>
      </c>
      <c r="B20" s="27"/>
      <c r="C20" s="27"/>
      <c r="D20" s="27"/>
      <c r="E20" s="27"/>
      <c r="F20" s="27"/>
      <c r="G20" s="27"/>
      <c r="K20" s="163"/>
      <c r="L20" s="163"/>
      <c r="M20" s="163"/>
      <c r="N20" s="163"/>
      <c r="O20" s="163"/>
      <c r="P20" s="163"/>
    </row>
    <row r="21" spans="1:7" ht="15">
      <c r="A21" s="19" t="s">
        <v>18</v>
      </c>
      <c r="B21" s="111">
        <f>+'2018'!C20/'2017'!C20-1</f>
        <v>-0.024587284508716056</v>
      </c>
      <c r="C21" s="111">
        <f>+'2018'!D20/'2017'!D20-1</f>
        <v>-0.004730486125558486</v>
      </c>
      <c r="D21" s="111">
        <f>+'2018'!E20/'2017'!E20-1</f>
        <v>-0.03572746776165536</v>
      </c>
      <c r="E21" s="111">
        <f>+'2018'!F20/'2017'!F20-1</f>
        <v>-0.02433744713834196</v>
      </c>
      <c r="F21" s="111">
        <f>+'2018'!G20/'2017'!G20-1</f>
        <v>-0.03235951199120768</v>
      </c>
      <c r="G21" s="111">
        <f>+'2018'!H20/'2017'!H20-1</f>
        <v>0.037125969708164064</v>
      </c>
    </row>
    <row r="22" spans="1:7" ht="15.75">
      <c r="A22" s="139" t="s">
        <v>11</v>
      </c>
      <c r="B22" s="27"/>
      <c r="C22" s="27"/>
      <c r="D22" s="27"/>
      <c r="E22" s="27"/>
      <c r="F22" s="27"/>
      <c r="G22" s="27"/>
    </row>
    <row r="23" spans="1:7" ht="15">
      <c r="A23" s="19" t="s">
        <v>18</v>
      </c>
      <c r="B23" s="38">
        <f>+'2018'!C22/'2017'!C22-1</f>
        <v>-0.0362999401576386</v>
      </c>
      <c r="C23" s="38">
        <f>+'2018'!D22/'2017'!D22-1</f>
        <v>-0.056029738826247955</v>
      </c>
      <c r="D23" s="38">
        <f>+'2018'!E22/'2017'!E22-1</f>
        <v>-0.015159121665866304</v>
      </c>
      <c r="E23" s="38">
        <f>+'2018'!F22/'2017'!F22-1</f>
        <v>-0.04530293243278971</v>
      </c>
      <c r="F23" s="38">
        <f>+'2018'!G22/'2017'!G22-1</f>
        <v>-0.02804149388587851</v>
      </c>
      <c r="G23" s="38">
        <f>+'2018'!H22/'2017'!H22-1</f>
        <v>-0.06482032956124673</v>
      </c>
    </row>
    <row r="24" spans="1:18" ht="15.75">
      <c r="A24" s="139" t="s">
        <v>12</v>
      </c>
      <c r="B24" s="26"/>
      <c r="C24" s="26"/>
      <c r="D24" s="26"/>
      <c r="E24" s="26"/>
      <c r="F24" s="26"/>
      <c r="G24" s="26"/>
      <c r="I24" s="163"/>
      <c r="R24" s="163"/>
    </row>
    <row r="25" spans="1:18" ht="15">
      <c r="A25" s="19" t="s">
        <v>18</v>
      </c>
      <c r="B25" s="38">
        <f>+'2018'!C24/'2017'!C24-1</f>
        <v>-0.06130672205221477</v>
      </c>
      <c r="C25" s="38">
        <f>+'2018'!D24/'2017'!D24-1</f>
        <v>-0.08340170542445802</v>
      </c>
      <c r="D25" s="38">
        <f>+'2018'!E24/'2017'!E24-1</f>
        <v>-0.045469088171638306</v>
      </c>
      <c r="E25" s="38">
        <f>+'2018'!F24/'2017'!F24-1</f>
        <v>-0.08644617002296118</v>
      </c>
      <c r="F25" s="38">
        <f>+'2018'!G24/'2017'!G24-1</f>
        <v>-0.04236763497783813</v>
      </c>
      <c r="G25" s="38">
        <f>+'2018'!H24/'2017'!H24-1</f>
        <v>0.12245409015025044</v>
      </c>
      <c r="I25" s="163"/>
      <c r="R25" s="163"/>
    </row>
    <row r="26" spans="1:18" ht="15.75">
      <c r="A26" s="139" t="s">
        <v>13</v>
      </c>
      <c r="B26" s="27"/>
      <c r="C26" s="27"/>
      <c r="D26" s="27"/>
      <c r="E26" s="27"/>
      <c r="F26" s="27"/>
      <c r="G26" s="27"/>
      <c r="I26" s="163"/>
      <c r="R26" s="163"/>
    </row>
    <row r="27" spans="1:18" ht="15">
      <c r="A27" s="19" t="s">
        <v>18</v>
      </c>
      <c r="B27" s="38">
        <f>+'2018'!C26/'2017'!C26-1</f>
        <v>-0.05826622534634551</v>
      </c>
      <c r="C27" s="38">
        <f>+'2018'!D26/'2017'!D26-1</f>
        <v>-0.08717182335135953</v>
      </c>
      <c r="D27" s="38">
        <f>+'2018'!E26/'2017'!E26-1</f>
        <v>-0.04350515258227672</v>
      </c>
      <c r="E27" s="38">
        <f>+'2018'!F26/'2017'!F26-1</f>
        <v>-0.06759023440668344</v>
      </c>
      <c r="F27" s="38">
        <f>+'2018'!G26/'2017'!G26-1</f>
        <v>-0.042308873641721645</v>
      </c>
      <c r="G27" s="38">
        <f>+'2018'!H26/'2017'!H26-1</f>
        <v>-0.045851362635694226</v>
      </c>
      <c r="I27" s="163"/>
      <c r="R27" s="163"/>
    </row>
    <row r="28" spans="1:18" ht="15.75">
      <c r="A28" s="139" t="s">
        <v>14</v>
      </c>
      <c r="B28" s="26"/>
      <c r="C28" s="26"/>
      <c r="D28" s="26"/>
      <c r="E28" s="26"/>
      <c r="F28" s="26"/>
      <c r="G28" s="26"/>
      <c r="I28" s="163"/>
      <c r="R28" s="163"/>
    </row>
    <row r="29" spans="1:18" ht="15">
      <c r="A29" s="19" t="s">
        <v>18</v>
      </c>
      <c r="B29" s="38">
        <f>+'2018'!C28/'2017'!C28-1</f>
        <v>-0.049095642014757246</v>
      </c>
      <c r="C29" s="38">
        <f>+'2018'!D28/'2017'!D28-1</f>
        <v>-0.042054297719198996</v>
      </c>
      <c r="D29" s="38">
        <f>+'2018'!E28/'2017'!E28-1</f>
        <v>-0.03877225575899834</v>
      </c>
      <c r="E29" s="38">
        <f>+'2018'!F28/'2017'!F28-1</f>
        <v>-0.054192460150122246</v>
      </c>
      <c r="F29" s="38">
        <f>+'2018'!G28/'2017'!G28-1</f>
        <v>-0.05039498094915118</v>
      </c>
      <c r="G29" s="38">
        <f>+'2018'!H28/'2017'!H28-1</f>
        <v>-0.17669868687758883</v>
      </c>
      <c r="I29" s="163"/>
      <c r="R29" s="163"/>
    </row>
    <row r="30" spans="1:18" ht="15.75">
      <c r="A30" s="139" t="s">
        <v>15</v>
      </c>
      <c r="B30" s="26"/>
      <c r="C30" s="26"/>
      <c r="D30" s="26"/>
      <c r="E30" s="26"/>
      <c r="F30" s="26"/>
      <c r="G30" s="26"/>
      <c r="I30" s="163"/>
      <c r="R30" s="163"/>
    </row>
    <row r="31" spans="1:7" ht="15">
      <c r="A31" s="19" t="s">
        <v>18</v>
      </c>
      <c r="B31" s="38">
        <f>+'2018'!C30/'2017'!C30-1</f>
        <v>-0.03673682037720161</v>
      </c>
      <c r="C31" s="38">
        <f>+'2018'!D30/'2017'!D30-1</f>
        <v>-0.04665519059071588</v>
      </c>
      <c r="D31" s="38">
        <f>+'2018'!E30/'2017'!E30-1</f>
        <v>-0.04712735693319403</v>
      </c>
      <c r="E31" s="38">
        <f>+'2018'!F30/'2017'!F30-1</f>
        <v>-0.05930068600579852</v>
      </c>
      <c r="F31" s="38">
        <f>+'2018'!G30/'2017'!G30-1</f>
        <v>-0.00477911152870103</v>
      </c>
      <c r="G31" s="38">
        <f>+'2018'!H30/'2017'!H30-1</f>
        <v>-0.12552670925649045</v>
      </c>
    </row>
    <row r="32" spans="1:7" ht="15.75">
      <c r="A32" s="139" t="s">
        <v>16</v>
      </c>
      <c r="B32" s="26"/>
      <c r="C32" s="26"/>
      <c r="D32" s="26"/>
      <c r="E32" s="26"/>
      <c r="F32" s="26"/>
      <c r="G32" s="26"/>
    </row>
    <row r="33" spans="1:8" ht="15">
      <c r="A33" s="19" t="s">
        <v>18</v>
      </c>
      <c r="B33" s="38">
        <f>+'2018'!C32/'2017'!C32-1</f>
        <v>-0.034993889727553684</v>
      </c>
      <c r="C33" s="38">
        <f>+'2018'!D32/'2017'!D32-1</f>
        <v>-0.006467786175933243</v>
      </c>
      <c r="D33" s="38">
        <f>+'2018'!E32/'2017'!E32-1</f>
        <v>-0.08645605516779509</v>
      </c>
      <c r="E33" s="38">
        <f>+'2018'!F32/'2017'!F32-1</f>
        <v>-0.07110364523861634</v>
      </c>
      <c r="F33" s="38">
        <f>+'2018'!G32/'2017'!G32-1</f>
        <v>0.0088646498060998</v>
      </c>
      <c r="G33" s="38">
        <f>+'2018'!H32/'2017'!H32-1</f>
        <v>-0.13015194047141643</v>
      </c>
      <c r="H33" s="156" t="s">
        <v>85</v>
      </c>
    </row>
    <row r="34" spans="1:7" ht="15.75">
      <c r="A34" s="139" t="s">
        <v>17</v>
      </c>
      <c r="B34" s="26"/>
      <c r="C34" s="26"/>
      <c r="D34" s="26"/>
      <c r="E34" s="26"/>
      <c r="F34" s="26"/>
      <c r="G34" s="26"/>
    </row>
    <row r="35" spans="1:7" ht="15">
      <c r="A35" s="19" t="s">
        <v>18</v>
      </c>
      <c r="B35" s="38">
        <f>+'2018'!C34/'2017'!C34-1</f>
        <v>-0.01802304173302438</v>
      </c>
      <c r="C35" s="38">
        <f>+'2018'!D34/'2017'!D34-1</f>
        <v>-0.02545323514176967</v>
      </c>
      <c r="D35" s="38">
        <f>+'2018'!E34/'2017'!E34-1</f>
        <v>-0.05777296148295574</v>
      </c>
      <c r="E35" s="38">
        <f>+'2018'!F34/'2017'!F34-1</f>
        <v>-0.04045833922761355</v>
      </c>
      <c r="F35" s="38">
        <f>+'2018'!G34/'2017'!G34-1</f>
        <v>0.021122795813673934</v>
      </c>
      <c r="G35" s="38">
        <f>+'2018'!H34/'2017'!H34-1</f>
        <v>-0.02590282667739663</v>
      </c>
    </row>
    <row r="36" spans="1:7" ht="12.75">
      <c r="A36" s="14"/>
      <c r="B36" s="14"/>
      <c r="C36" s="14"/>
      <c r="D36" s="14"/>
      <c r="E36" s="14"/>
      <c r="F36" s="14"/>
      <c r="G36" s="14"/>
    </row>
    <row r="37" spans="1:7" ht="15.75">
      <c r="A37" s="144" t="s">
        <v>22</v>
      </c>
      <c r="B37" s="145" t="s">
        <v>0</v>
      </c>
      <c r="C37" s="145" t="s">
        <v>1</v>
      </c>
      <c r="D37" s="145" t="s">
        <v>2</v>
      </c>
      <c r="E37" s="145" t="s">
        <v>3</v>
      </c>
      <c r="F37" s="145" t="s">
        <v>4</v>
      </c>
      <c r="G37" s="145" t="s">
        <v>5</v>
      </c>
    </row>
    <row r="38" spans="1:7" ht="15">
      <c r="A38" s="146" t="s">
        <v>18</v>
      </c>
      <c r="B38" s="147"/>
      <c r="C38" s="147"/>
      <c r="D38" s="147"/>
      <c r="E38" s="147"/>
      <c r="F38" s="147"/>
      <c r="G38" s="147"/>
    </row>
    <row r="39" spans="1:7" ht="15">
      <c r="A39" s="146" t="s">
        <v>66</v>
      </c>
      <c r="B39" s="147">
        <f>+('2018'!C37-'2017'!C37)/'2017'!C37</f>
        <v>-0.031556135569544404</v>
      </c>
      <c r="C39" s="147">
        <f>+('2018'!D37-'2017'!D37)/'2017'!D37</f>
        <v>-0.039523126426162736</v>
      </c>
      <c r="D39" s="147">
        <f>+('2018'!E37-'2017'!E37)/'2017'!E37</f>
        <v>-0.028318360214394586</v>
      </c>
      <c r="E39" s="147">
        <f>+('2018'!F37-'2017'!F37)/'2017'!F37</f>
        <v>-0.04028921336134716</v>
      </c>
      <c r="F39" s="147">
        <f>+('2018'!G37-'2017'!G37)/'2017'!G37</f>
        <v>-0.02007142618530255</v>
      </c>
      <c r="G39" s="147">
        <f>+('2018'!H37-'2017'!H37)/'2017'!H37</f>
        <v>-0.08090460344428918</v>
      </c>
    </row>
    <row r="40" spans="1:7" ht="12.75">
      <c r="A40" s="16"/>
      <c r="B40" s="16"/>
      <c r="C40" s="16"/>
      <c r="D40" s="16"/>
      <c r="E40" s="16"/>
      <c r="F40" s="16"/>
      <c r="G40" s="16"/>
    </row>
    <row r="41" spans="1:7" ht="12.75">
      <c r="A41" s="39" t="s">
        <v>54</v>
      </c>
      <c r="B41" s="16"/>
      <c r="C41" s="16"/>
      <c r="D41" s="16"/>
      <c r="E41" s="16"/>
      <c r="F41" s="16"/>
      <c r="G41" s="16"/>
    </row>
  </sheetData>
  <sheetProtection/>
  <hyperlinks>
    <hyperlink ref="G10" location="Indice!A1" display="Indice "/>
  </hyperlinks>
  <printOptions/>
  <pageMargins left="0.75" right="0.75" top="1" bottom="1" header="0.3" footer="0.3"/>
  <pageSetup horizontalDpi="600" verticalDpi="600" orientation="portrait" paperSize="9" scale="72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R41"/>
  <sheetViews>
    <sheetView view="pageBreakPreview" zoomScale="90" zoomScaleSheetLayoutView="90" zoomScalePageLayoutView="90" workbookViewId="0" topLeftCell="A1">
      <selection activeCell="A1" sqref="A1"/>
    </sheetView>
  </sheetViews>
  <sheetFormatPr defaultColWidth="11.421875" defaultRowHeight="12.75"/>
  <cols>
    <col min="1" max="1" width="21.28125" style="0" customWidth="1"/>
    <col min="2" max="2" width="15.8515625" style="0" customWidth="1"/>
    <col min="3" max="3" width="12.421875" style="0" bestFit="1" customWidth="1"/>
    <col min="4" max="4" width="16.8515625" style="0" bestFit="1" customWidth="1"/>
    <col min="5" max="5" width="15.7109375" style="0" bestFit="1" customWidth="1"/>
    <col min="6" max="6" width="10.28125" style="0" bestFit="1" customWidth="1"/>
    <col min="7" max="7" width="19.00390625" style="0" customWidth="1"/>
    <col min="8" max="8" width="11.421875" style="118" customWidth="1"/>
  </cols>
  <sheetData>
    <row r="1" spans="1:7" ht="12.75">
      <c r="A1" s="118"/>
      <c r="B1" s="118"/>
      <c r="C1" s="118"/>
      <c r="D1" s="118"/>
      <c r="E1" s="118"/>
      <c r="F1" s="118"/>
      <c r="G1" s="118"/>
    </row>
    <row r="2" spans="1:7" ht="12.75">
      <c r="A2" s="118"/>
      <c r="B2" s="118"/>
      <c r="C2" s="118"/>
      <c r="D2" s="118"/>
      <c r="E2" s="118"/>
      <c r="F2" s="118"/>
      <c r="G2" s="118"/>
    </row>
    <row r="3" spans="1:7" ht="12.75">
      <c r="A3" s="16"/>
      <c r="B3" s="16"/>
      <c r="C3" s="16"/>
      <c r="D3" s="16"/>
      <c r="E3" s="16"/>
      <c r="F3" s="16"/>
      <c r="G3" s="16"/>
    </row>
    <row r="4" spans="1:7" ht="12.75">
      <c r="A4" s="16"/>
      <c r="B4" s="16"/>
      <c r="C4" s="16"/>
      <c r="D4" s="16"/>
      <c r="E4" s="16"/>
      <c r="F4" s="16"/>
      <c r="G4" s="16"/>
    </row>
    <row r="5" spans="1:7" ht="12.75">
      <c r="A5" s="16"/>
      <c r="B5" s="16"/>
      <c r="C5" s="16"/>
      <c r="D5" s="16"/>
      <c r="E5" s="16"/>
      <c r="F5" s="16"/>
      <c r="G5" s="16"/>
    </row>
    <row r="6" spans="1:7" ht="12.75">
      <c r="A6" s="16"/>
      <c r="B6" s="16"/>
      <c r="C6" s="16"/>
      <c r="D6" s="16"/>
      <c r="E6" s="16"/>
      <c r="F6" s="16"/>
      <c r="G6" s="16"/>
    </row>
    <row r="7" spans="1:7" ht="12.75">
      <c r="A7" s="16"/>
      <c r="B7" s="16"/>
      <c r="C7" s="16"/>
      <c r="D7" s="16"/>
      <c r="E7" s="16"/>
      <c r="F7" s="16"/>
      <c r="G7" s="16"/>
    </row>
    <row r="8" spans="1:7" ht="3" customHeight="1">
      <c r="A8" s="14"/>
      <c r="B8" s="14"/>
      <c r="C8" s="14"/>
      <c r="D8" s="14"/>
      <c r="E8" s="14"/>
      <c r="F8" s="14"/>
      <c r="G8" s="14"/>
    </row>
    <row r="9" spans="1:7" ht="19.5">
      <c r="A9" s="143" t="s">
        <v>46</v>
      </c>
      <c r="B9" s="15"/>
      <c r="C9" s="15"/>
      <c r="D9" s="15"/>
      <c r="E9" s="15"/>
      <c r="F9" s="15"/>
      <c r="G9" s="15"/>
    </row>
    <row r="10" spans="1:7" ht="20.25">
      <c r="A10" s="135" t="s">
        <v>98</v>
      </c>
      <c r="B10" s="24"/>
      <c r="C10" s="24"/>
      <c r="D10" s="24"/>
      <c r="E10" s="24"/>
      <c r="F10" s="24"/>
      <c r="G10" s="75" t="s">
        <v>23</v>
      </c>
    </row>
    <row r="11" spans="1:7" ht="15">
      <c r="A11" s="18"/>
      <c r="B11" s="18"/>
      <c r="C11" s="18"/>
      <c r="D11" s="18"/>
      <c r="E11" s="18"/>
      <c r="F11" s="18"/>
      <c r="G11" s="18"/>
    </row>
    <row r="12" spans="1:7" ht="15.75">
      <c r="A12" s="139" t="s">
        <v>6</v>
      </c>
      <c r="B12" s="138" t="s">
        <v>0</v>
      </c>
      <c r="C12" s="138" t="s">
        <v>1</v>
      </c>
      <c r="D12" s="138" t="s">
        <v>2</v>
      </c>
      <c r="E12" s="138" t="s">
        <v>3</v>
      </c>
      <c r="F12" s="138" t="s">
        <v>4</v>
      </c>
      <c r="G12" s="138" t="s">
        <v>5</v>
      </c>
    </row>
    <row r="13" spans="1:7" ht="15">
      <c r="A13" s="19" t="s">
        <v>18</v>
      </c>
      <c r="B13" s="38">
        <f>+('2019'!C12-'2018'!C12)/'2018'!C12</f>
        <v>-0.02270386950105823</v>
      </c>
      <c r="C13" s="38">
        <f>+('2019'!D12-'2018'!D12)/'2018'!D12</f>
        <v>-0.005842014289597726</v>
      </c>
      <c r="D13" s="38">
        <f>+('2019'!E12-'2018'!E12)/'2018'!E12</f>
        <v>-0.11384367886909347</v>
      </c>
      <c r="E13" s="38">
        <f>+('2019'!F12-'2018'!F12)/'2018'!F12</f>
        <v>-0.04660652864526538</v>
      </c>
      <c r="F13" s="38">
        <f>+('2019'!G12-'2018'!G12)/'2018'!G12</f>
        <v>0.028829952913960965</v>
      </c>
      <c r="G13" s="38">
        <f>+('2019'!H12-'2018'!H12)/'2018'!H12</f>
        <v>-0.06317396698158222</v>
      </c>
    </row>
    <row r="14" spans="1:14" ht="15.75">
      <c r="A14" s="139" t="s">
        <v>7</v>
      </c>
      <c r="B14" s="27"/>
      <c r="C14" s="27"/>
      <c r="D14" s="27"/>
      <c r="E14" s="27"/>
      <c r="F14" s="27"/>
      <c r="G14" s="27"/>
      <c r="N14" s="170"/>
    </row>
    <row r="15" spans="1:15" ht="15">
      <c r="A15" s="19" t="s">
        <v>18</v>
      </c>
      <c r="B15" s="111">
        <f>+('2019'!C14-'2018'!C14)/'2018'!C14</f>
        <v>-0.021270926516517658</v>
      </c>
      <c r="C15" s="111">
        <f>+('2019'!D14-'2018'!D14)/'2018'!D14</f>
        <v>0.017455564757596992</v>
      </c>
      <c r="D15" s="111">
        <f>+('2019'!E14-'2018'!E14)/'2018'!E14</f>
        <v>-0.14415071985444236</v>
      </c>
      <c r="E15" s="111">
        <f>+('2019'!F14-'2018'!F14)/'2018'!F14</f>
        <v>-0.027132897485283348</v>
      </c>
      <c r="F15" s="111">
        <f>+('2019'!G14-'2018'!G14)/'2018'!G14</f>
        <v>0.018865873012200933</v>
      </c>
      <c r="G15" s="111">
        <f>+('2019'!H14-'2018'!H14)/'2018'!H14</f>
        <v>-0.013517226221220946</v>
      </c>
      <c r="N15" s="170"/>
      <c r="O15" s="130"/>
    </row>
    <row r="16" spans="1:14" ht="15.75">
      <c r="A16" s="139" t="s">
        <v>8</v>
      </c>
      <c r="B16" s="27"/>
      <c r="C16" s="27"/>
      <c r="D16" s="27"/>
      <c r="E16" s="27"/>
      <c r="F16" s="27"/>
      <c r="G16" s="27"/>
      <c r="N16" s="163"/>
    </row>
    <row r="17" spans="1:7" ht="15">
      <c r="A17" s="19" t="s">
        <v>18</v>
      </c>
      <c r="B17" s="111">
        <f>+('2019'!C16-'2018'!C16)/'2018'!C16</f>
        <v>-0.013667340891881322</v>
      </c>
      <c r="C17" s="111">
        <f>+('2019'!D16-'2018'!D16)/'2018'!D16</f>
        <v>0.023237377783556827</v>
      </c>
      <c r="D17" s="111">
        <f>+('2019'!E16-'2018'!E16)/'2018'!E16</f>
        <v>-0.1331170325371623</v>
      </c>
      <c r="E17" s="111">
        <f>+('2019'!F16-'2018'!F16)/'2018'!F16</f>
        <v>-0.020891330711483604</v>
      </c>
      <c r="F17" s="111">
        <f>+('2019'!G16-'2018'!G16)/'2018'!G16</f>
        <v>0.02924317759531644</v>
      </c>
      <c r="G17" s="111">
        <f>+('2019'!H16-'2018'!H16)/'2018'!H16</f>
        <v>-0.04108139311141043</v>
      </c>
    </row>
    <row r="18" spans="1:7" ht="15.75">
      <c r="A18" s="139" t="s">
        <v>9</v>
      </c>
      <c r="B18" s="27"/>
      <c r="C18" s="27"/>
      <c r="D18" s="27"/>
      <c r="E18" s="27"/>
      <c r="F18" s="27"/>
      <c r="G18" s="27"/>
    </row>
    <row r="19" spans="1:7" ht="15">
      <c r="A19" s="19" t="s">
        <v>18</v>
      </c>
      <c r="B19" s="111">
        <f>+('2019'!C18-'2018'!C18)/'2018'!C18</f>
        <v>0.006793875377450089</v>
      </c>
      <c r="C19" s="111">
        <f>+('2019'!D18-'2018'!D18)/'2018'!D18</f>
        <v>0.03285370338774195</v>
      </c>
      <c r="D19" s="111">
        <f>+('2019'!E18-'2018'!E18)/'2018'!E18</f>
        <v>-0.07079469913731902</v>
      </c>
      <c r="E19" s="111">
        <f>+('2019'!F18-'2018'!F18)/'2018'!F18</f>
        <v>-0.005992871672961412</v>
      </c>
      <c r="F19" s="111">
        <f>+('2019'!G18-'2018'!G18)/'2018'!G18</f>
        <v>0.03575244247756756</v>
      </c>
      <c r="G19" s="111">
        <f>+('2019'!H18-'2018'!H18)/'2018'!H18</f>
        <v>0.0746712482653803</v>
      </c>
    </row>
    <row r="20" spans="1:16" ht="15.75">
      <c r="A20" s="139" t="s">
        <v>10</v>
      </c>
      <c r="B20" s="27"/>
      <c r="C20" s="27"/>
      <c r="D20" s="27"/>
      <c r="E20" s="27"/>
      <c r="F20" s="27"/>
      <c r="G20" s="27"/>
      <c r="K20" s="163"/>
      <c r="L20" s="163"/>
      <c r="M20" s="163"/>
      <c r="N20" s="163"/>
      <c r="O20" s="163"/>
      <c r="P20" s="163"/>
    </row>
    <row r="21" spans="1:7" ht="15">
      <c r="A21" s="19" t="s">
        <v>18</v>
      </c>
      <c r="B21" s="111">
        <v>-0.0702</v>
      </c>
      <c r="C21" s="111">
        <v>-0.0357</v>
      </c>
      <c r="D21" s="111">
        <v>-0.1802</v>
      </c>
      <c r="E21" s="111">
        <v>-0.1279</v>
      </c>
      <c r="F21" s="111">
        <v>0.0035</v>
      </c>
      <c r="G21" s="111">
        <v>-0.0959</v>
      </c>
    </row>
    <row r="22" spans="1:7" ht="15.75">
      <c r="A22" s="139" t="s">
        <v>11</v>
      </c>
      <c r="B22" s="27"/>
      <c r="C22" s="27"/>
      <c r="D22" s="27"/>
      <c r="E22" s="27"/>
      <c r="F22" s="27"/>
      <c r="G22" s="27"/>
    </row>
    <row r="23" spans="1:7" ht="15">
      <c r="A23" s="19" t="s">
        <v>18</v>
      </c>
      <c r="B23" s="111">
        <v>-0.0591</v>
      </c>
      <c r="C23" s="111">
        <v>-0.027</v>
      </c>
      <c r="D23" s="111">
        <v>-0.1458</v>
      </c>
      <c r="E23" s="111">
        <v>-0.1063</v>
      </c>
      <c r="F23" s="111">
        <v>-0.0038</v>
      </c>
      <c r="G23" s="111">
        <v>0.0101</v>
      </c>
    </row>
    <row r="24" spans="1:18" ht="15.75">
      <c r="A24" s="139" t="s">
        <v>12</v>
      </c>
      <c r="B24" s="26"/>
      <c r="C24" s="26"/>
      <c r="D24" s="26"/>
      <c r="E24" s="26"/>
      <c r="F24" s="26"/>
      <c r="G24" s="26"/>
      <c r="I24" s="163"/>
      <c r="R24" s="163"/>
    </row>
    <row r="25" spans="1:18" ht="15">
      <c r="A25" s="19" t="s">
        <v>18</v>
      </c>
      <c r="B25" s="111">
        <f>+('2019'!C24-'2018'!C24)/'2018'!C24</f>
        <v>-0.08971832264416413</v>
      </c>
      <c r="C25" s="111">
        <f>+('2019'!D24-'2018'!D24)/'2018'!D24</f>
        <v>-0.058075893672261535</v>
      </c>
      <c r="D25" s="111">
        <f>+('2019'!E24-'2018'!E24)/'2018'!E24</f>
        <v>-0.18256964845521403</v>
      </c>
      <c r="E25" s="111">
        <f>+('2019'!F24-'2018'!F24)/'2018'!F24</f>
        <v>-0.14208869679601616</v>
      </c>
      <c r="F25" s="111">
        <f>+('2019'!G24-'2018'!G24)/'2018'!G24</f>
        <v>-0.020504879187867166</v>
      </c>
      <c r="G25" s="111">
        <f>+('2019'!H24-'2018'!H24)/'2018'!H24</f>
        <v>-0.15066557596489924</v>
      </c>
      <c r="I25" s="163"/>
      <c r="R25" s="163"/>
    </row>
    <row r="26" spans="1:18" ht="15.75">
      <c r="A26" s="139" t="s">
        <v>13</v>
      </c>
      <c r="B26" s="27"/>
      <c r="C26" s="27"/>
      <c r="D26" s="27"/>
      <c r="E26" s="27"/>
      <c r="F26" s="27"/>
      <c r="G26" s="27"/>
      <c r="I26" s="163"/>
      <c r="R26" s="163"/>
    </row>
    <row r="27" spans="1:18" ht="15">
      <c r="A27" s="19" t="s">
        <v>18</v>
      </c>
      <c r="B27" s="111">
        <f>+('2019'!C26-'2018'!C26)/'2018'!C26</f>
        <v>-0.0667129856930371</v>
      </c>
      <c r="C27" s="111">
        <f>+('2019'!D26-'2018'!D26)/'2018'!D26</f>
        <v>-0.009605601494718537</v>
      </c>
      <c r="D27" s="111">
        <f>+('2019'!E26-'2018'!E26)/'2018'!E26</f>
        <v>-0.15060492282019192</v>
      </c>
      <c r="E27" s="111">
        <f>+('2019'!F26-'2018'!F26)/'2018'!F26</f>
        <v>-0.13793355416991426</v>
      </c>
      <c r="F27" s="111">
        <f>+('2019'!G26-'2018'!G26)/'2018'!G26</f>
        <v>-0.0016944915136531571</v>
      </c>
      <c r="G27" s="111">
        <f>+('2019'!H26-'2018'!H26)/'2018'!H26</f>
        <v>-0.1891956400668311</v>
      </c>
      <c r="I27" s="163"/>
      <c r="R27" s="163"/>
    </row>
    <row r="28" spans="1:18" ht="15.75">
      <c r="A28" s="139" t="s">
        <v>14</v>
      </c>
      <c r="B28" s="26"/>
      <c r="C28" s="26"/>
      <c r="D28" s="26"/>
      <c r="E28" s="26"/>
      <c r="F28" s="26"/>
      <c r="G28" s="26"/>
      <c r="I28" s="163"/>
      <c r="R28" s="163"/>
    </row>
    <row r="29" spans="1:18" ht="15">
      <c r="A29" s="19" t="s">
        <v>18</v>
      </c>
      <c r="B29" s="111">
        <f>+('2019'!C28-'2018'!C28)/'2018'!C28</f>
        <v>-0.10318168049575219</v>
      </c>
      <c r="C29" s="111">
        <f>+('2019'!D28-'2018'!D28)/'2018'!D28</f>
        <v>-0.050363578268573475</v>
      </c>
      <c r="D29" s="111">
        <f>+('2019'!E28-'2018'!E28)/'2018'!E28</f>
        <v>-0.18439553219448096</v>
      </c>
      <c r="E29" s="111">
        <f>+('2019'!F28-'2018'!F28)/'2018'!F28</f>
        <v>-0.17488880407759996</v>
      </c>
      <c r="F29" s="111">
        <f>+('2019'!G28-'2018'!G28)/'2018'!G28</f>
        <v>-0.046160673490502124</v>
      </c>
      <c r="G29" s="111">
        <f>+('2019'!H28-'2018'!H28)/'2018'!H28</f>
        <v>0.144294583600942</v>
      </c>
      <c r="I29" s="163"/>
      <c r="R29" s="163"/>
    </row>
    <row r="30" spans="1:18" ht="15.75">
      <c r="A30" s="139" t="s">
        <v>15</v>
      </c>
      <c r="B30" s="26"/>
      <c r="C30" s="26"/>
      <c r="D30" s="26"/>
      <c r="E30" s="26"/>
      <c r="F30" s="26"/>
      <c r="G30" s="26"/>
      <c r="I30" s="163"/>
      <c r="R30" s="163"/>
    </row>
    <row r="31" spans="1:7" ht="15">
      <c r="A31" s="19" t="s">
        <v>18</v>
      </c>
      <c r="B31" s="111">
        <f>+('2019'!C30-'2018'!C30)/'2018'!C30</f>
        <v>-0.11196317077953707</v>
      </c>
      <c r="C31" s="111">
        <f>+('2019'!D30-'2018'!D30)/'2018'!D30</f>
        <v>-0.08833452126395819</v>
      </c>
      <c r="D31" s="111">
        <f>+('2019'!E30-'2018'!E30)/'2018'!E30</f>
        <v>-0.17748465704399502</v>
      </c>
      <c r="E31" s="111">
        <f>+('2019'!F30-'2018'!F30)/'2018'!F30</f>
        <v>-0.16243375550166173</v>
      </c>
      <c r="F31" s="111">
        <f>+('2019'!G30-'2018'!G30)/'2018'!G30</f>
        <v>-0.05929674178940194</v>
      </c>
      <c r="G31" s="111">
        <f>+('2019'!H30-'2018'!H30)/'2018'!H30</f>
        <v>0.07756275744151706</v>
      </c>
    </row>
    <row r="32" spans="1:7" ht="15.75">
      <c r="A32" s="139" t="s">
        <v>16</v>
      </c>
      <c r="B32" s="26"/>
      <c r="C32" s="26"/>
      <c r="D32" s="26"/>
      <c r="E32" s="26"/>
      <c r="F32" s="26"/>
      <c r="G32" s="26"/>
    </row>
    <row r="33" spans="1:8" ht="15">
      <c r="A33" s="19" t="s">
        <v>18</v>
      </c>
      <c r="B33" s="38">
        <f>'2019'!C32/'2018'!C32-1</f>
        <v>-0.021490210879522742</v>
      </c>
      <c r="C33" s="38">
        <f>'2019'!D32/'2018'!D32-1</f>
        <v>-0.09423660839443282</v>
      </c>
      <c r="D33" s="38">
        <f>'2019'!E32/'2018'!E32-1</f>
        <v>-0.055898557863025666</v>
      </c>
      <c r="E33" s="38">
        <f>'2019'!F32/'2018'!F32-1</f>
        <v>0.011446610872009266</v>
      </c>
      <c r="F33" s="38">
        <f>'2019'!G32/'2018'!G32-1</f>
        <v>0.0008906396432124541</v>
      </c>
      <c r="G33" s="38">
        <f>'2019'!H32/'2018'!H32-1</f>
        <v>-0.0412867534064133</v>
      </c>
      <c r="H33" s="156" t="s">
        <v>85</v>
      </c>
    </row>
    <row r="34" spans="1:7" ht="15.75">
      <c r="A34" s="139" t="s">
        <v>17</v>
      </c>
      <c r="B34" s="139"/>
      <c r="C34" s="139"/>
      <c r="D34" s="26"/>
      <c r="E34" s="26"/>
      <c r="F34" s="26"/>
      <c r="G34" s="26"/>
    </row>
    <row r="35" spans="1:7" ht="15">
      <c r="A35" s="19" t="s">
        <v>18</v>
      </c>
      <c r="B35" s="38">
        <f>'2019'!C34/'2018'!C34-1</f>
        <v>-0.04006626144414149</v>
      </c>
      <c r="C35" s="38">
        <f>'2019'!D34/'2018'!D34-1</f>
        <v>-0.044060009983176496</v>
      </c>
      <c r="D35" s="38">
        <f>'2019'!E34/'2018'!E34-1</f>
        <v>-0.0841572114214938</v>
      </c>
      <c r="E35" s="38">
        <f>'2019'!F34/'2018'!F34-1</f>
        <v>-0.04460695348919963</v>
      </c>
      <c r="F35" s="38">
        <f>'2019'!G34/'2018'!G34-1</f>
        <v>-0.01813689487965997</v>
      </c>
      <c r="G35" s="38">
        <f>'2019'!H34/'2018'!H34-1</f>
        <v>-0.041875354985284274</v>
      </c>
    </row>
    <row r="36" spans="1:7" ht="12.75">
      <c r="A36" s="14"/>
      <c r="B36" s="14"/>
      <c r="C36" s="14"/>
      <c r="D36" s="14"/>
      <c r="E36" s="14"/>
      <c r="F36" s="14"/>
      <c r="G36" s="14"/>
    </row>
    <row r="37" spans="1:7" ht="15.75">
      <c r="A37" s="144" t="s">
        <v>22</v>
      </c>
      <c r="B37" s="145" t="s">
        <v>0</v>
      </c>
      <c r="C37" s="145" t="s">
        <v>1</v>
      </c>
      <c r="D37" s="145" t="s">
        <v>2</v>
      </c>
      <c r="E37" s="145" t="s">
        <v>3</v>
      </c>
      <c r="F37" s="145" t="s">
        <v>4</v>
      </c>
      <c r="G37" s="145" t="s">
        <v>5</v>
      </c>
    </row>
    <row r="38" spans="1:7" ht="15">
      <c r="A38" s="146" t="s">
        <v>18</v>
      </c>
      <c r="B38" s="177">
        <v>-698011</v>
      </c>
      <c r="C38" s="177">
        <v>-73189</v>
      </c>
      <c r="D38" s="177">
        <v>-307723</v>
      </c>
      <c r="E38" s="177">
        <v>-298323</v>
      </c>
      <c r="F38" s="177">
        <v>-12824</v>
      </c>
      <c r="G38" s="177">
        <v>-5952</v>
      </c>
    </row>
    <row r="39" spans="1:7" ht="15">
      <c r="A39" s="146" t="s">
        <v>66</v>
      </c>
      <c r="B39" s="147">
        <f>'2019'!C37/'2018'!C37-1</f>
        <v>-0.05000036890861148</v>
      </c>
      <c r="C39" s="147">
        <f>'2019'!D37/'2018'!D37-1</f>
        <v>-0.028570380164179454</v>
      </c>
      <c r="D39" s="147">
        <f>'2019'!E37/'2018'!E37-1</f>
        <v>-0.13624061561810852</v>
      </c>
      <c r="E39" s="147">
        <f>'2019'!F37/'2018'!F37-1</f>
        <v>-0.07627005545834697</v>
      </c>
      <c r="F39" s="147">
        <f>'2019'!G37/'2018'!G37-1</f>
        <v>-0.002541686915861874</v>
      </c>
      <c r="G39" s="147">
        <f>'2019'!H37/'2018'!H37-1</f>
        <v>-0.03254704856078716</v>
      </c>
    </row>
    <row r="40" spans="1:7" ht="12.75">
      <c r="A40" s="16"/>
      <c r="B40" s="16"/>
      <c r="C40" s="16"/>
      <c r="D40" s="16"/>
      <c r="E40" s="16"/>
      <c r="F40" s="16"/>
      <c r="G40" s="16"/>
    </row>
    <row r="41" spans="1:7" ht="12.75">
      <c r="A41" s="39" t="s">
        <v>54</v>
      </c>
      <c r="B41" s="16"/>
      <c r="C41" s="16"/>
      <c r="D41" s="16"/>
      <c r="E41" s="16"/>
      <c r="F41" s="16"/>
      <c r="G41" s="16"/>
    </row>
  </sheetData>
  <sheetProtection/>
  <hyperlinks>
    <hyperlink ref="G10" location="Indice!A1" display="Indice "/>
  </hyperlinks>
  <printOptions/>
  <pageMargins left="0.75" right="0.75" top="1" bottom="1" header="0.3" footer="0.3"/>
  <pageSetup horizontalDpi="600" verticalDpi="600" orientation="portrait" paperSize="9" scale="71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R41"/>
  <sheetViews>
    <sheetView view="pageBreakPreview" zoomScale="110" zoomScaleSheetLayoutView="110" zoomScalePageLayoutView="90" workbookViewId="0" topLeftCell="A7">
      <selection activeCell="K28" sqref="K28"/>
    </sheetView>
  </sheetViews>
  <sheetFormatPr defaultColWidth="11.421875" defaultRowHeight="12.75"/>
  <cols>
    <col min="1" max="1" width="21.28125" style="0" customWidth="1"/>
    <col min="2" max="2" width="15.8515625" style="0" customWidth="1"/>
    <col min="3" max="3" width="12.421875" style="0" bestFit="1" customWidth="1"/>
    <col min="4" max="4" width="16.8515625" style="0" bestFit="1" customWidth="1"/>
    <col min="5" max="5" width="15.7109375" style="0" bestFit="1" customWidth="1"/>
    <col min="6" max="6" width="12.140625" style="0" bestFit="1" customWidth="1"/>
    <col min="7" max="7" width="19.00390625" style="0" customWidth="1"/>
    <col min="8" max="8" width="11.421875" style="118" customWidth="1"/>
  </cols>
  <sheetData>
    <row r="1" spans="1:7" ht="12.75">
      <c r="A1" s="118"/>
      <c r="B1" s="118"/>
      <c r="C1" s="118"/>
      <c r="D1" s="118"/>
      <c r="E1" s="118"/>
      <c r="F1" s="118"/>
      <c r="G1" s="118"/>
    </row>
    <row r="2" spans="1:7" ht="12.75">
      <c r="A2" s="118"/>
      <c r="B2" s="118"/>
      <c r="C2" s="118"/>
      <c r="D2" s="118"/>
      <c r="E2" s="118"/>
      <c r="F2" s="118"/>
      <c r="G2" s="118"/>
    </row>
    <row r="3" spans="1:7" ht="12.75">
      <c r="A3" s="16"/>
      <c r="B3" s="16"/>
      <c r="C3" s="16"/>
      <c r="D3" s="16"/>
      <c r="E3" s="16"/>
      <c r="F3" s="16"/>
      <c r="G3" s="16"/>
    </row>
    <row r="4" spans="1:7" ht="12.75">
      <c r="A4" s="16"/>
      <c r="B4" s="16"/>
      <c r="C4" s="16"/>
      <c r="D4" s="16"/>
      <c r="E4" s="16"/>
      <c r="F4" s="16"/>
      <c r="G4" s="16"/>
    </row>
    <row r="5" spans="1:7" ht="12.75">
      <c r="A5" s="16"/>
      <c r="B5" s="16"/>
      <c r="C5" s="16"/>
      <c r="D5" s="16"/>
      <c r="E5" s="16"/>
      <c r="F5" s="16"/>
      <c r="G5" s="16"/>
    </row>
    <row r="6" spans="1:7" ht="12.75">
      <c r="A6" s="16"/>
      <c r="B6" s="16"/>
      <c r="C6" s="16"/>
      <c r="D6" s="16"/>
      <c r="E6" s="16"/>
      <c r="F6" s="16"/>
      <c r="G6" s="16"/>
    </row>
    <row r="7" spans="1:7" ht="12.75">
      <c r="A7" s="16"/>
      <c r="B7" s="16"/>
      <c r="C7" s="16"/>
      <c r="D7" s="16"/>
      <c r="E7" s="16"/>
      <c r="F7" s="16"/>
      <c r="G7" s="16"/>
    </row>
    <row r="8" spans="1:7" ht="3" customHeight="1">
      <c r="A8" s="14"/>
      <c r="B8" s="14"/>
      <c r="C8" s="14"/>
      <c r="D8" s="14"/>
      <c r="E8" s="14"/>
      <c r="F8" s="14"/>
      <c r="G8" s="14"/>
    </row>
    <row r="9" spans="1:7" ht="19.5">
      <c r="A9" s="143" t="s">
        <v>46</v>
      </c>
      <c r="B9" s="15"/>
      <c r="C9" s="15"/>
      <c r="D9" s="15"/>
      <c r="E9" s="15"/>
      <c r="F9" s="15"/>
      <c r="G9" s="15"/>
    </row>
    <row r="10" spans="1:7" ht="20.25">
      <c r="A10" s="135" t="s">
        <v>104</v>
      </c>
      <c r="B10" s="24"/>
      <c r="C10" s="24"/>
      <c r="D10" s="24"/>
      <c r="E10" s="24"/>
      <c r="F10" s="24"/>
      <c r="G10" s="75" t="s">
        <v>23</v>
      </c>
    </row>
    <row r="11" spans="1:7" ht="15">
      <c r="A11" s="18"/>
      <c r="B11" s="18"/>
      <c r="C11" s="18"/>
      <c r="D11" s="18"/>
      <c r="E11" s="18"/>
      <c r="F11" s="18"/>
      <c r="G11" s="18"/>
    </row>
    <row r="12" spans="1:7" ht="15.75">
      <c r="A12" s="139" t="s">
        <v>6</v>
      </c>
      <c r="B12" s="138" t="s">
        <v>0</v>
      </c>
      <c r="C12" s="138" t="s">
        <v>1</v>
      </c>
      <c r="D12" s="138" t="s">
        <v>2</v>
      </c>
      <c r="E12" s="138" t="s">
        <v>3</v>
      </c>
      <c r="F12" s="138" t="s">
        <v>4</v>
      </c>
      <c r="G12" s="138" t="s">
        <v>5</v>
      </c>
    </row>
    <row r="13" spans="1:7" ht="15">
      <c r="A13" s="19" t="s">
        <v>18</v>
      </c>
      <c r="B13" s="38">
        <f>'2020'!C12/'2019'!C12-1</f>
        <v>-0.048626560956629095</v>
      </c>
      <c r="C13" s="38">
        <f>'2020'!D12/'2019'!D12-1</f>
        <v>-0.10288503209030686</v>
      </c>
      <c r="D13" s="38">
        <f>'2020'!E12/'2019'!E12-1</f>
        <v>-0.07651106948119246</v>
      </c>
      <c r="E13" s="38">
        <f>'2020'!F12/'2019'!F12-1</f>
        <v>-0.027996428098954862</v>
      </c>
      <c r="F13" s="38">
        <f>'2020'!G12/'2019'!G12-1</f>
        <v>-0.03162276644432538</v>
      </c>
      <c r="G13" s="38">
        <f>'2020'!H12/'2019'!H12-1</f>
        <v>-0.06493837221146992</v>
      </c>
    </row>
    <row r="14" spans="1:14" ht="15.75">
      <c r="A14" s="139" t="s">
        <v>7</v>
      </c>
      <c r="B14" s="27"/>
      <c r="C14" s="27"/>
      <c r="D14" s="27"/>
      <c r="E14" s="27"/>
      <c r="F14" s="27"/>
      <c r="G14" s="27"/>
      <c r="N14" s="170"/>
    </row>
    <row r="15" spans="1:15" ht="15">
      <c r="A15" s="19" t="s">
        <v>18</v>
      </c>
      <c r="B15" s="111">
        <f>'2020'!C14/'2019'!C14-1</f>
        <v>-0.014949853889768772</v>
      </c>
      <c r="C15" s="111">
        <f>'2020'!D14/'2019'!D14-1</f>
        <v>-0.05171874021664269</v>
      </c>
      <c r="D15" s="111">
        <f>'2020'!E14/'2019'!E14-1</f>
        <v>0.08593305811682694</v>
      </c>
      <c r="E15" s="111">
        <f>'2020'!F14/'2019'!F14-1</f>
        <v>-0.03931371783575177</v>
      </c>
      <c r="F15" s="111">
        <f>'2020'!G14/'2019'!G14-1</f>
        <v>-0.015421748025167048</v>
      </c>
      <c r="G15" s="111">
        <f>'2020'!H14/'2019'!H14-1</f>
        <v>-0.0007241129616220032</v>
      </c>
      <c r="N15" s="170"/>
      <c r="O15" s="130"/>
    </row>
    <row r="16" spans="1:14" ht="15.75">
      <c r="A16" s="139" t="s">
        <v>8</v>
      </c>
      <c r="B16" s="27"/>
      <c r="C16" s="27"/>
      <c r="D16" s="27"/>
      <c r="E16" s="27"/>
      <c r="F16" s="27"/>
      <c r="G16" s="27"/>
      <c r="N16" s="163"/>
    </row>
    <row r="17" spans="1:7" ht="15">
      <c r="A17" s="19" t="s">
        <v>18</v>
      </c>
      <c r="B17" s="111">
        <f>'2020'!C16/'2019'!C16-1</f>
        <v>-0.6586826347305389</v>
      </c>
      <c r="C17" s="111">
        <f>'2020'!D16/'2019'!D16-1</f>
        <v>-0.650086698449266</v>
      </c>
      <c r="D17" s="111">
        <f>'2020'!E16/'2019'!E16-1</f>
        <v>-0.6176572080800573</v>
      </c>
      <c r="E17" s="111">
        <f>'2020'!F16/'2019'!F16-1</f>
        <v>-0.6672742681202299</v>
      </c>
      <c r="F17" s="111">
        <f>'2020'!G16/'2019'!G16-1</f>
        <v>-0.6734359210199871</v>
      </c>
      <c r="G17" s="111">
        <f>'2020'!H16/'2019'!H16-1</f>
        <v>-0.61272198254239</v>
      </c>
    </row>
    <row r="18" spans="1:7" ht="15.75">
      <c r="A18" s="139" t="s">
        <v>9</v>
      </c>
      <c r="B18" s="27"/>
      <c r="C18" s="27"/>
      <c r="D18" s="27"/>
      <c r="E18" s="27"/>
      <c r="F18" s="27"/>
      <c r="G18" s="27"/>
    </row>
    <row r="19" spans="1:7" ht="15">
      <c r="A19" s="19" t="s">
        <v>18</v>
      </c>
      <c r="B19" s="111">
        <f>'2020'!C18/'2019'!C18-1</f>
        <v>-0.9996737433501615</v>
      </c>
      <c r="C19" s="111">
        <f>'2020'!D18/'2019'!D18-1</f>
        <v>-1</v>
      </c>
      <c r="D19" s="111">
        <f>'2020'!E18/'2019'!E18-1</f>
        <v>-1</v>
      </c>
      <c r="E19" s="111">
        <f>'2020'!F18/'2019'!F18-1</f>
        <v>-0.9990337030569494</v>
      </c>
      <c r="F19" s="111">
        <f>'2020'!G18/'2019'!G18-1</f>
        <v>-0.9998004303970954</v>
      </c>
      <c r="G19" s="111">
        <f>'2020'!H18/'2019'!H18-1</f>
        <v>-1</v>
      </c>
    </row>
    <row r="20" spans="1:16" ht="15.75">
      <c r="A20" s="139" t="s">
        <v>10</v>
      </c>
      <c r="B20" s="27"/>
      <c r="C20" s="27"/>
      <c r="D20" s="27"/>
      <c r="E20" s="27"/>
      <c r="F20" s="27"/>
      <c r="G20" s="27"/>
      <c r="K20" s="163"/>
      <c r="L20" s="163"/>
      <c r="M20" s="163"/>
      <c r="N20" s="163"/>
      <c r="O20" s="163"/>
      <c r="P20" s="163"/>
    </row>
    <row r="21" spans="1:7" ht="15">
      <c r="A21" s="19" t="s">
        <v>18</v>
      </c>
      <c r="B21" s="111">
        <v>-0.9988</v>
      </c>
      <c r="C21" s="111">
        <v>-1</v>
      </c>
      <c r="D21" s="111">
        <v>-1</v>
      </c>
      <c r="E21" s="111">
        <v>-0.9973</v>
      </c>
      <c r="F21" s="111">
        <v>-0.9984</v>
      </c>
      <c r="G21" s="111">
        <v>-1</v>
      </c>
    </row>
    <row r="22" spans="1:7" ht="15.75">
      <c r="A22" s="139" t="s">
        <v>11</v>
      </c>
      <c r="B22" s="27"/>
      <c r="C22" s="27"/>
      <c r="D22" s="27"/>
      <c r="E22" s="27"/>
      <c r="F22" s="27"/>
      <c r="G22" s="27"/>
    </row>
    <row r="23" spans="1:7" ht="15">
      <c r="A23" s="19" t="s">
        <v>18</v>
      </c>
      <c r="B23" s="111">
        <v>-0.9948</v>
      </c>
      <c r="C23" s="111">
        <v>-0.9988</v>
      </c>
      <c r="D23" s="111">
        <v>-0.9985</v>
      </c>
      <c r="E23" s="111">
        <v>-0.9923</v>
      </c>
      <c r="F23" s="111">
        <v>-0.9923</v>
      </c>
      <c r="G23" s="111">
        <v>-0.9999</v>
      </c>
    </row>
    <row r="24" spans="1:18" ht="15.75">
      <c r="A24" s="139" t="s">
        <v>12</v>
      </c>
      <c r="B24" s="26"/>
      <c r="C24" s="26"/>
      <c r="D24" s="26"/>
      <c r="E24" s="26"/>
      <c r="F24" s="26"/>
      <c r="G24" s="26"/>
      <c r="I24" s="163"/>
      <c r="R24" s="163"/>
    </row>
    <row r="25" spans="1:18" ht="15">
      <c r="A25" s="19" t="s">
        <v>18</v>
      </c>
      <c r="B25" s="111">
        <v>-0.7705</v>
      </c>
      <c r="C25" s="111">
        <v>-0.8098</v>
      </c>
      <c r="D25" s="111">
        <v>-0.6846</v>
      </c>
      <c r="E25" s="111">
        <v>-0.795</v>
      </c>
      <c r="F25" s="111">
        <v>-0.7729</v>
      </c>
      <c r="G25" s="111">
        <v>-0.7675</v>
      </c>
      <c r="I25" s="163"/>
      <c r="R25" s="163"/>
    </row>
    <row r="26" spans="1:18" ht="15.75">
      <c r="A26" s="139" t="s">
        <v>13</v>
      </c>
      <c r="B26" s="27"/>
      <c r="C26" s="27"/>
      <c r="D26" s="27"/>
      <c r="E26" s="27"/>
      <c r="F26" s="27"/>
      <c r="G26" s="27"/>
      <c r="I26" s="163"/>
      <c r="R26" s="163"/>
    </row>
    <row r="27" spans="1:18" ht="15">
      <c r="A27" s="19" t="s">
        <v>18</v>
      </c>
      <c r="B27" s="111">
        <f>'2020'!C26/'2019'!C26-1</f>
        <v>-0.7619934562177093</v>
      </c>
      <c r="C27" s="111">
        <f>'2020'!D26/'2019'!D26-1</f>
        <v>-0.8228679763344556</v>
      </c>
      <c r="D27" s="111">
        <f>'2020'!E26/'2019'!E26-1</f>
        <v>-0.6392006385068763</v>
      </c>
      <c r="E27" s="111">
        <f>'2020'!F26/'2019'!F26-1</f>
        <v>-0.763589248882951</v>
      </c>
      <c r="F27" s="111">
        <f>'2020'!G26/'2019'!G26-1</f>
        <v>-0.777358986942158</v>
      </c>
      <c r="G27" s="111">
        <f>'2020'!H26/'2019'!H26-1</f>
        <v>-0.8105190854675695</v>
      </c>
      <c r="I27" s="163"/>
      <c r="R27" s="163"/>
    </row>
    <row r="28" spans="1:18" ht="15.75">
      <c r="A28" s="139" t="s">
        <v>14</v>
      </c>
      <c r="B28" s="26"/>
      <c r="C28" s="26"/>
      <c r="D28" s="26"/>
      <c r="E28" s="26"/>
      <c r="F28" s="26"/>
      <c r="G28" s="26"/>
      <c r="I28" s="163"/>
      <c r="R28" s="163"/>
    </row>
    <row r="29" spans="1:18" ht="15">
      <c r="A29" s="19" t="s">
        <v>18</v>
      </c>
      <c r="B29" s="111">
        <f>'2020'!C28/'2019'!C28-1</f>
        <v>-0.8953764761216315</v>
      </c>
      <c r="C29" s="111">
        <f>'2020'!D28/'2019'!D28-1</f>
        <v>-0.9189314572659376</v>
      </c>
      <c r="D29" s="111">
        <f>'2020'!E28/'2019'!E28-1</f>
        <v>-0.8908513580644728</v>
      </c>
      <c r="E29" s="111">
        <f>'2020'!F28/'2019'!F28-1</f>
        <v>-0.9307695965486386</v>
      </c>
      <c r="F29" s="111">
        <f>'2020'!G28/'2019'!G28-1</f>
        <v>-0.8625823484554417</v>
      </c>
      <c r="G29" s="111">
        <f>'2020'!H28/'2019'!H28-1</f>
        <v>-0.8746492048643593</v>
      </c>
      <c r="I29" s="163"/>
      <c r="R29" s="163"/>
    </row>
    <row r="30" spans="1:18" ht="15.75">
      <c r="A30" s="139" t="s">
        <v>15</v>
      </c>
      <c r="B30" s="26"/>
      <c r="C30" s="26"/>
      <c r="D30" s="26"/>
      <c r="E30" s="26"/>
      <c r="F30" s="26"/>
      <c r="G30" s="26"/>
      <c r="I30" s="163"/>
      <c r="R30" s="163"/>
    </row>
    <row r="31" spans="1:7" ht="15">
      <c r="A31" s="19" t="s">
        <v>18</v>
      </c>
      <c r="B31" s="111"/>
      <c r="C31" s="111"/>
      <c r="D31" s="111"/>
      <c r="E31" s="111"/>
      <c r="F31" s="111"/>
      <c r="G31" s="111"/>
    </row>
    <row r="32" spans="1:7" ht="15.75">
      <c r="A32" s="139" t="s">
        <v>16</v>
      </c>
      <c r="B32" s="26"/>
      <c r="C32" s="26"/>
      <c r="D32" s="26"/>
      <c r="E32" s="26"/>
      <c r="F32" s="26"/>
      <c r="G32" s="26"/>
    </row>
    <row r="33" spans="1:8" ht="15">
      <c r="A33" s="19" t="s">
        <v>18</v>
      </c>
      <c r="B33" s="38"/>
      <c r="C33" s="38"/>
      <c r="D33" s="38"/>
      <c r="E33" s="38"/>
      <c r="F33" s="38"/>
      <c r="G33" s="38"/>
      <c r="H33" s="156" t="s">
        <v>85</v>
      </c>
    </row>
    <row r="34" spans="1:7" ht="15.75">
      <c r="A34" s="139" t="s">
        <v>17</v>
      </c>
      <c r="B34" s="139"/>
      <c r="C34" s="139"/>
      <c r="D34" s="26"/>
      <c r="E34" s="26"/>
      <c r="F34" s="26"/>
      <c r="G34" s="26"/>
    </row>
    <row r="35" spans="1:7" ht="15">
      <c r="A35" s="19" t="s">
        <v>18</v>
      </c>
      <c r="B35" s="38"/>
      <c r="C35" s="38"/>
      <c r="D35" s="38"/>
      <c r="E35" s="38"/>
      <c r="F35" s="38"/>
      <c r="G35" s="38"/>
    </row>
    <row r="36" spans="1:7" ht="12.75">
      <c r="A36" s="14"/>
      <c r="B36" s="14"/>
      <c r="C36" s="14"/>
      <c r="D36" s="14"/>
      <c r="E36" s="14"/>
      <c r="F36" s="14"/>
      <c r="G36" s="14"/>
    </row>
    <row r="37" spans="1:7" ht="15.75">
      <c r="A37" s="144" t="s">
        <v>22</v>
      </c>
      <c r="B37" s="145" t="s">
        <v>0</v>
      </c>
      <c r="C37" s="145" t="s">
        <v>1</v>
      </c>
      <c r="D37" s="145" t="s">
        <v>2</v>
      </c>
      <c r="E37" s="145" t="s">
        <v>3</v>
      </c>
      <c r="F37" s="145" t="s">
        <v>4</v>
      </c>
      <c r="G37" s="145" t="s">
        <v>5</v>
      </c>
    </row>
    <row r="38" spans="1:7" ht="15">
      <c r="A38" s="146" t="s">
        <v>18</v>
      </c>
      <c r="B38" s="177"/>
      <c r="C38" s="177"/>
      <c r="D38" s="177"/>
      <c r="E38" s="177"/>
      <c r="F38" s="177"/>
      <c r="G38" s="177"/>
    </row>
    <row r="39" spans="1:7" ht="15">
      <c r="A39" s="146" t="s">
        <v>66</v>
      </c>
      <c r="B39" s="147"/>
      <c r="C39" s="147"/>
      <c r="D39" s="147"/>
      <c r="E39" s="147"/>
      <c r="F39" s="147"/>
      <c r="G39" s="147"/>
    </row>
    <row r="40" spans="1:7" ht="12.75">
      <c r="A40" s="16"/>
      <c r="B40" s="16"/>
      <c r="C40" s="16"/>
      <c r="D40" s="16"/>
      <c r="E40" s="16"/>
      <c r="F40" s="16"/>
      <c r="G40" s="16"/>
    </row>
    <row r="41" spans="1:7" ht="12.75">
      <c r="A41" s="39" t="s">
        <v>54</v>
      </c>
      <c r="B41" s="16"/>
      <c r="C41" s="16"/>
      <c r="D41" s="16"/>
      <c r="E41" s="16"/>
      <c r="F41" s="16"/>
      <c r="G41" s="16"/>
    </row>
  </sheetData>
  <sheetProtection/>
  <hyperlinks>
    <hyperlink ref="G10" location="Indice!A1" display="Indice "/>
  </hyperlinks>
  <printOptions/>
  <pageMargins left="0.75" right="0.75" top="1" bottom="1" header="0.3" footer="0.3"/>
  <pageSetup horizontalDpi="600" verticalDpi="600" orientation="portrait" paperSize="9" scale="71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H36"/>
  <sheetViews>
    <sheetView view="pageBreakPreview" zoomScale="90" zoomScaleSheetLayoutView="90" zoomScalePageLayoutView="90" workbookViewId="0" topLeftCell="A1">
      <selection activeCell="H8" sqref="H8"/>
    </sheetView>
  </sheetViews>
  <sheetFormatPr defaultColWidth="11.421875" defaultRowHeight="12.75"/>
  <cols>
    <col min="1" max="1" width="23.7109375" style="0" customWidth="1"/>
    <col min="2" max="2" width="11.421875" style="0" bestFit="1" customWidth="1"/>
    <col min="3" max="3" width="13.421875" style="0" customWidth="1"/>
    <col min="4" max="4" width="17.28125" style="0" bestFit="1" customWidth="1"/>
    <col min="5" max="5" width="17.421875" style="0" customWidth="1"/>
    <col min="6" max="6" width="11.421875" style="0" bestFit="1" customWidth="1"/>
    <col min="7" max="7" width="15.140625" style="0" customWidth="1"/>
  </cols>
  <sheetData>
    <row r="1" spans="1:8" ht="12.75">
      <c r="A1" s="118"/>
      <c r="B1" s="118"/>
      <c r="C1" s="118"/>
      <c r="D1" s="118"/>
      <c r="E1" s="118"/>
      <c r="F1" s="118"/>
      <c r="G1" s="118"/>
      <c r="H1" s="118"/>
    </row>
    <row r="2" spans="1:8" ht="12.75">
      <c r="A2" s="118"/>
      <c r="B2" s="118"/>
      <c r="C2" s="118"/>
      <c r="D2" s="118"/>
      <c r="E2" s="118"/>
      <c r="F2" s="118"/>
      <c r="G2" s="118"/>
      <c r="H2" s="118"/>
    </row>
    <row r="3" spans="1:8" ht="12.75">
      <c r="A3" s="118"/>
      <c r="B3" s="118"/>
      <c r="C3" s="118"/>
      <c r="D3" s="118"/>
      <c r="E3" s="118"/>
      <c r="F3" s="118"/>
      <c r="G3" s="118"/>
      <c r="H3" s="118"/>
    </row>
    <row r="4" spans="1:8" ht="12.75">
      <c r="A4" s="16"/>
      <c r="B4" s="16"/>
      <c r="C4" s="16"/>
      <c r="D4" s="16"/>
      <c r="E4" s="16"/>
      <c r="F4" s="16"/>
      <c r="G4" s="16"/>
      <c r="H4" s="16"/>
    </row>
    <row r="5" spans="1:8" ht="12.75">
      <c r="A5" s="16"/>
      <c r="B5" s="16"/>
      <c r="C5" s="16"/>
      <c r="D5" s="16"/>
      <c r="E5" s="16"/>
      <c r="F5" s="16"/>
      <c r="G5" s="16"/>
      <c r="H5" s="16"/>
    </row>
    <row r="6" spans="1:8" ht="12.75">
      <c r="A6" s="16"/>
      <c r="B6" s="16"/>
      <c r="C6" s="16"/>
      <c r="D6" s="16"/>
      <c r="E6" s="16"/>
      <c r="F6" s="16"/>
      <c r="G6" s="16"/>
      <c r="H6" s="16"/>
    </row>
    <row r="7" spans="1:8" ht="3.75" customHeight="1">
      <c r="A7" s="14"/>
      <c r="B7" s="14"/>
      <c r="C7" s="14"/>
      <c r="D7" s="14"/>
      <c r="E7" s="14"/>
      <c r="F7" s="14"/>
      <c r="G7" s="14"/>
      <c r="H7" s="14"/>
    </row>
    <row r="8" spans="1:8" ht="19.5">
      <c r="A8" s="143" t="s">
        <v>46</v>
      </c>
      <c r="B8" s="15"/>
      <c r="C8" s="15"/>
      <c r="D8" s="15"/>
      <c r="E8" s="15"/>
      <c r="F8" s="15"/>
      <c r="G8" s="15"/>
      <c r="H8" s="75" t="s">
        <v>23</v>
      </c>
    </row>
    <row r="9" spans="1:8" ht="20.25">
      <c r="A9" s="135" t="s">
        <v>49</v>
      </c>
      <c r="B9" s="24"/>
      <c r="C9" s="24"/>
      <c r="D9" s="24"/>
      <c r="E9" s="24"/>
      <c r="F9" s="24"/>
      <c r="G9" s="24"/>
      <c r="H9" s="1"/>
    </row>
    <row r="10" spans="1:8" ht="15">
      <c r="A10" s="18"/>
      <c r="B10" s="18"/>
      <c r="C10" s="18"/>
      <c r="D10" s="18"/>
      <c r="E10" s="18"/>
      <c r="F10" s="18"/>
      <c r="G10" s="18"/>
      <c r="H10" s="16"/>
    </row>
    <row r="11" spans="1:8" ht="15.75">
      <c r="A11" s="139" t="s">
        <v>6</v>
      </c>
      <c r="B11" s="138" t="s">
        <v>0</v>
      </c>
      <c r="C11" s="138" t="s">
        <v>1</v>
      </c>
      <c r="D11" s="138" t="s">
        <v>2</v>
      </c>
      <c r="E11" s="138" t="s">
        <v>3</v>
      </c>
      <c r="F11" s="138" t="s">
        <v>4</v>
      </c>
      <c r="G11" s="138" t="s">
        <v>5</v>
      </c>
      <c r="H11" s="16"/>
    </row>
    <row r="12" spans="1:8" ht="15">
      <c r="A12" s="19" t="s">
        <v>18</v>
      </c>
      <c r="B12" s="38">
        <f>('Acumulado 2011'!B11-'Acumulado 2010'!C12)/'Acumulado 2010'!C12</f>
        <v>0.11764024241862406</v>
      </c>
      <c r="C12" s="38">
        <f>('Acumulado 2011'!C11-'Acumulado 2010'!D12)/'Acumulado 2010'!D12</f>
        <v>0.06320865820216799</v>
      </c>
      <c r="D12" s="38">
        <f>('Acumulado 2011'!D11-'Acumulado 2010'!E12)/'Acumulado 2010'!E12</f>
        <v>0.3321526025845647</v>
      </c>
      <c r="E12" s="38">
        <f>('Acumulado 2011'!E11-'Acumulado 2010'!F12)/'Acumulado 2010'!F12</f>
        <v>0.12712930643475517</v>
      </c>
      <c r="F12" s="38">
        <f>('Acumulado 2011'!F11-'Acumulado 2010'!G12)/'Acumulado 2010'!G12</f>
        <v>0.07145541796704587</v>
      </c>
      <c r="G12" s="38">
        <f>('Acumulado 2011'!G11-'Acumulado 2010'!H12)/'Acumulado 2010'!H12</f>
        <v>-0.15118864374893107</v>
      </c>
      <c r="H12" s="16"/>
    </row>
    <row r="13" spans="1:8" ht="15.75">
      <c r="A13" s="139" t="s">
        <v>32</v>
      </c>
      <c r="B13" s="26"/>
      <c r="C13" s="26"/>
      <c r="D13" s="26"/>
      <c r="E13" s="26"/>
      <c r="F13" s="26"/>
      <c r="G13" s="26"/>
      <c r="H13" s="16"/>
    </row>
    <row r="14" spans="1:8" ht="15">
      <c r="A14" s="19" t="s">
        <v>18</v>
      </c>
      <c r="B14" s="38">
        <f>('Acumulado 2011'!B13-'Acumulado 2010'!C14)/'Acumulado 2010'!C14</f>
        <v>0.17039696549787725</v>
      </c>
      <c r="C14" s="38">
        <f>('Acumulado 2011'!C13-'Acumulado 2010'!D14)/'Acumulado 2010'!D14</f>
        <v>0.11447031116483608</v>
      </c>
      <c r="D14" s="38">
        <f>('Acumulado 2011'!D13-'Acumulado 2010'!E14)/'Acumulado 2010'!E14</f>
        <v>0.40568344259870853</v>
      </c>
      <c r="E14" s="38">
        <f>('Acumulado 2011'!E13-'Acumulado 2010'!F14)/'Acumulado 2010'!F14</f>
        <v>0.15660531352020712</v>
      </c>
      <c r="F14" s="38">
        <f>('Acumulado 2011'!F13-'Acumulado 2010'!G14)/'Acumulado 2010'!G14</f>
        <v>0.13089927009325045</v>
      </c>
      <c r="G14" s="38">
        <f>('Acumulado 2011'!G13-'Acumulado 2010'!H14)/'Acumulado 2010'!H14</f>
        <v>-0.04409946421211705</v>
      </c>
      <c r="H14" s="16"/>
    </row>
    <row r="15" spans="1:8" ht="15.75">
      <c r="A15" s="139" t="s">
        <v>33</v>
      </c>
      <c r="B15" s="27"/>
      <c r="C15" s="27"/>
      <c r="D15" s="27"/>
      <c r="E15" s="27"/>
      <c r="F15" s="27"/>
      <c r="G15" s="27"/>
      <c r="H15" s="16"/>
    </row>
    <row r="16" spans="1:8" ht="15">
      <c r="A16" s="19" t="s">
        <v>18</v>
      </c>
      <c r="B16" s="38">
        <f>('Acumulado 2011'!B15-'Acumulado 2010'!C16)/'Acumulado 2010'!C16</f>
        <v>0.18705966761153126</v>
      </c>
      <c r="C16" s="38">
        <f>('Acumulado 2011'!C15-'Acumulado 2010'!D16)/'Acumulado 2010'!D16</f>
        <v>0.1344093095716797</v>
      </c>
      <c r="D16" s="38">
        <f>('Acumulado 2011'!D15-'Acumulado 2010'!E16)/'Acumulado 2010'!E16</f>
        <v>0.3997062532634285</v>
      </c>
      <c r="E16" s="38">
        <f>('Acumulado 2011'!E15-'Acumulado 2010'!F16)/'Acumulado 2010'!F16</f>
        <v>0.1613086920296273</v>
      </c>
      <c r="F16" s="38">
        <f>('Acumulado 2011'!F15-'Acumulado 2010'!G16)/'Acumulado 2010'!G16</f>
        <v>0.16226042072124622</v>
      </c>
      <c r="G16" s="38">
        <f>('Acumulado 2011'!G15-'Acumulado 2010'!H16)/'Acumulado 2010'!H16</f>
        <v>-0.050262200189128005</v>
      </c>
      <c r="H16" s="16"/>
    </row>
    <row r="17" spans="1:8" ht="15.75">
      <c r="A17" s="139" t="s">
        <v>34</v>
      </c>
      <c r="B17" s="27"/>
      <c r="C17" s="27"/>
      <c r="D17" s="27"/>
      <c r="E17" s="27"/>
      <c r="F17" s="27"/>
      <c r="G17" s="27"/>
      <c r="H17" s="16"/>
    </row>
    <row r="18" spans="1:8" ht="15">
      <c r="A18" s="19" t="s">
        <v>18</v>
      </c>
      <c r="B18" s="111">
        <f>('Acumulado 2011'!B17-'Acumulado 2010'!C18)/'Acumulado 2010'!C18</f>
        <v>0.27406910012447666</v>
      </c>
      <c r="C18" s="111">
        <f>('Acumulado 2011'!C17-'Acumulado 2010'!D18)/'Acumulado 2010'!D18</f>
        <v>0.22710259020002907</v>
      </c>
      <c r="D18" s="111">
        <f>('Acumulado 2011'!D17-'Acumulado 2010'!E18)/'Acumulado 2010'!E18</f>
        <v>0.4856888888888889</v>
      </c>
      <c r="E18" s="111">
        <f>('Acumulado 2011'!E17-'Acumulado 2010'!F18)/'Acumulado 2010'!F18</f>
        <v>0.23633109756563903</v>
      </c>
      <c r="F18" s="111">
        <f>('Acumulado 2011'!F17-'Acumulado 2010'!G18)/'Acumulado 2010'!G18</f>
        <v>0.25543146222409896</v>
      </c>
      <c r="G18" s="111">
        <f>('Acumulado 2011'!G17-'Acumulado 2010'!H18)/'Acumulado 2010'!H18</f>
        <v>-0.0008168599901976801</v>
      </c>
      <c r="H18" s="16"/>
    </row>
    <row r="19" spans="1:8" ht="15.75">
      <c r="A19" s="139" t="s">
        <v>35</v>
      </c>
      <c r="B19" s="27"/>
      <c r="C19" s="27"/>
      <c r="D19" s="27"/>
      <c r="E19" s="27"/>
      <c r="F19" s="27"/>
      <c r="G19" s="27"/>
      <c r="H19" s="16"/>
    </row>
    <row r="20" spans="1:8" ht="15">
      <c r="A20" s="19" t="s">
        <v>18</v>
      </c>
      <c r="B20" s="38">
        <f>+('Acumulado 2011'!B19-'Acumulado 2010'!C20)/'Acumulado 2010'!C20</f>
        <v>0.25452281748266686</v>
      </c>
      <c r="C20" s="38">
        <f>+('Acumulado 2011'!C19-'Acumulado 2010'!D20)/'Acumulado 2010'!D20</f>
        <v>0.21155182155067792</v>
      </c>
      <c r="D20" s="38">
        <f>+('Acumulado 2011'!D19-'Acumulado 2010'!E20)/'Acumulado 2010'!E20</f>
        <v>0.4262252966307316</v>
      </c>
      <c r="E20" s="38">
        <f>+('Acumulado 2011'!E19-'Acumulado 2010'!F20)/'Acumulado 2010'!F20</f>
        <v>0.20712902222738394</v>
      </c>
      <c r="F20" s="38">
        <f>+('Acumulado 2011'!F19-'Acumulado 2010'!G20)/'Acumulado 2010'!G20</f>
        <v>0.2524380206953312</v>
      </c>
      <c r="G20" s="38">
        <f>+('Acumulado 2011'!G19-'Acumulado 2010'!H20)/'Acumulado 2010'!H20</f>
        <v>0.010439970171513796</v>
      </c>
      <c r="H20" s="16"/>
    </row>
    <row r="21" spans="1:8" ht="15.75">
      <c r="A21" s="139" t="s">
        <v>36</v>
      </c>
      <c r="B21" s="27"/>
      <c r="C21" s="27"/>
      <c r="D21" s="27"/>
      <c r="E21" s="27"/>
      <c r="F21" s="27"/>
      <c r="G21" s="27"/>
      <c r="H21" s="16"/>
    </row>
    <row r="22" spans="1:8" ht="15">
      <c r="A22" s="19" t="s">
        <v>18</v>
      </c>
      <c r="B22" s="38">
        <f>('Acumulado 2011'!B21-'Acumulado 2010'!C22)/'Acumulado 2010'!C22</f>
        <v>0.24399426712700703</v>
      </c>
      <c r="C22" s="38">
        <f>('Acumulado 2011'!C21-'Acumulado 2010'!D22)/'Acumulado 2010'!D22</f>
        <v>0.21087712894153288</v>
      </c>
      <c r="D22" s="38">
        <f>('Acumulado 2011'!D21-'Acumulado 2010'!E22)/'Acumulado 2010'!E22</f>
        <v>0.38481558759393186</v>
      </c>
      <c r="E22" s="38">
        <f>('Acumulado 2011'!E21-'Acumulado 2010'!F22)/'Acumulado 2010'!F22</f>
        <v>0.19824116943801512</v>
      </c>
      <c r="F22" s="38">
        <f>('Acumulado 2011'!F21-'Acumulado 2010'!G22)/'Acumulado 2010'!G22</f>
        <v>0.24588232911665833</v>
      </c>
      <c r="G22" s="38">
        <f>('Acumulado 2011'!G21-'Acumulado 2010'!H22)/'Acumulado 2010'!H22</f>
        <v>-0.011324425519418545</v>
      </c>
      <c r="H22" s="16"/>
    </row>
    <row r="23" spans="1:8" ht="15.75">
      <c r="A23" s="139" t="s">
        <v>37</v>
      </c>
      <c r="B23" s="26"/>
      <c r="C23" s="26"/>
      <c r="D23" s="26"/>
      <c r="E23" s="26"/>
      <c r="F23" s="26"/>
      <c r="G23" s="26"/>
      <c r="H23" s="16"/>
    </row>
    <row r="24" spans="1:8" ht="15">
      <c r="A24" s="19" t="s">
        <v>18</v>
      </c>
      <c r="B24" s="38">
        <f>('Acumulado 2011'!B23-'Acumulado 2010'!C24)/'Acumulado 2010'!C24</f>
        <v>0.23463897903815142</v>
      </c>
      <c r="C24" s="38">
        <f>('Acumulado 2011'!C23-'Acumulado 2010'!D24)/'Acumulado 2010'!D24</f>
        <v>0.19323943122791318</v>
      </c>
      <c r="D24" s="38">
        <f>('Acumulado 2011'!D23-'Acumulado 2010'!E24)/'Acumulado 2010'!E24</f>
        <v>0.34706504705720526</v>
      </c>
      <c r="E24" s="38">
        <f>('Acumulado 2011'!E23-'Acumulado 2010'!F24)/'Acumulado 2010'!F24</f>
        <v>0.19778075861940067</v>
      </c>
      <c r="F24" s="38">
        <f>('Acumulado 2011'!F23-'Acumulado 2010'!G24)/'Acumulado 2010'!G24</f>
        <v>0.24301413525979362</v>
      </c>
      <c r="G24" s="38">
        <f>('Acumulado 2011'!G23-'Acumulado 2010'!H24)/'Acumulado 2010'!H24</f>
        <v>-0.02267559171123851</v>
      </c>
      <c r="H24" s="16"/>
    </row>
    <row r="25" spans="1:8" ht="15.75">
      <c r="A25" s="139" t="s">
        <v>38</v>
      </c>
      <c r="B25" s="27"/>
      <c r="C25" s="27"/>
      <c r="D25" s="27"/>
      <c r="E25" s="27"/>
      <c r="F25" s="27"/>
      <c r="G25" s="27"/>
      <c r="H25" s="16"/>
    </row>
    <row r="26" spans="1:8" ht="15">
      <c r="A26" s="19" t="s">
        <v>18</v>
      </c>
      <c r="B26" s="38">
        <f>('Acumulado 2011'!B25-'Acumulado 2010'!C26)/'Acumulado 2010'!C26</f>
        <v>0.22635787583264083</v>
      </c>
      <c r="C26" s="38">
        <f>('Acumulado 2011'!C25-'Acumulado 2010'!D26)/'Acumulado 2010'!D26</f>
        <v>0.1774675540284976</v>
      </c>
      <c r="D26" s="38">
        <f>('Acumulado 2011'!D25-'Acumulado 2010'!E26)/'Acumulado 2010'!E26</f>
        <v>0.3238642676478854</v>
      </c>
      <c r="E26" s="38">
        <f>('Acumulado 2011'!E25-'Acumulado 2010'!F26)/'Acumulado 2010'!F26</f>
        <v>0.1931312538476015</v>
      </c>
      <c r="F26" s="38">
        <f>('Acumulado 2011'!F25-'Acumulado 2010'!G26)/'Acumulado 2010'!G26</f>
        <v>0.240445363887336</v>
      </c>
      <c r="G26" s="38">
        <f>('Acumulado 2011'!G25-'Acumulado 2010'!H26)/'Acumulado 2010'!H26</f>
        <v>-0.02638421209667107</v>
      </c>
      <c r="H26" s="16"/>
    </row>
    <row r="27" spans="1:8" ht="15.75">
      <c r="A27" s="139" t="s">
        <v>39</v>
      </c>
      <c r="B27" s="26"/>
      <c r="C27" s="26"/>
      <c r="D27" s="26"/>
      <c r="E27" s="26"/>
      <c r="F27" s="26"/>
      <c r="G27" s="26"/>
      <c r="H27" s="16"/>
    </row>
    <row r="28" spans="1:8" ht="15">
      <c r="A28" s="19" t="s">
        <v>18</v>
      </c>
      <c r="B28" s="38">
        <f>('Acumulado 2011'!B27-'Acumulado 2010'!C28)/'Acumulado 2010'!C28</f>
        <v>0.2210935146817778</v>
      </c>
      <c r="C28" s="38">
        <f>('Acumulado 2011'!C27-'Acumulado 2010'!D28)/'Acumulado 2010'!D28</f>
        <v>0.1771915075989846</v>
      </c>
      <c r="D28" s="38">
        <f>('Acumulado 2011'!D27-'Acumulado 2010'!E28)/'Acumulado 2010'!E28</f>
        <v>0.30504764729446565</v>
      </c>
      <c r="E28" s="38">
        <f>('Acumulado 2011'!E27-'Acumulado 2010'!F28)/'Acumulado 2010'!F28</f>
        <v>0.18269428057364764</v>
      </c>
      <c r="F28" s="38">
        <f>('Acumulado 2011'!F27-'Acumulado 2010'!G28)/'Acumulado 2010'!G28</f>
        <v>0.2419403205460074</v>
      </c>
      <c r="G28" s="38">
        <f>('Acumulado 2011'!G27-'Acumulado 2010'!H28)/'Acumulado 2010'!H28</f>
        <v>-0.019509664029056947</v>
      </c>
      <c r="H28" s="16"/>
    </row>
    <row r="29" spans="1:8" ht="15.75">
      <c r="A29" s="139" t="s">
        <v>40</v>
      </c>
      <c r="B29" s="26"/>
      <c r="C29" s="26"/>
      <c r="D29" s="26"/>
      <c r="E29" s="26"/>
      <c r="F29" s="26"/>
      <c r="G29" s="26"/>
      <c r="H29" s="16"/>
    </row>
    <row r="30" spans="1:8" ht="15">
      <c r="A30" s="19" t="s">
        <v>18</v>
      </c>
      <c r="B30" s="38">
        <f>('Acumulado 2011'!B29-'Acumulado 2010'!C30)/'Acumulado 2010'!C30</f>
        <v>0.21466691218082262</v>
      </c>
      <c r="C30" s="38">
        <f>('Acumulado 2011'!C29-'Acumulado 2010'!D30)/'Acumulado 2010'!D30</f>
        <v>0.17838302588739613</v>
      </c>
      <c r="D30" s="38">
        <f>('Acumulado 2011'!D29-'Acumulado 2010'!E30)/'Acumulado 2010'!E30</f>
        <v>0.29596931361364626</v>
      </c>
      <c r="E30" s="38">
        <f>('Acumulado 2011'!E29-'Acumulado 2010'!F30)/'Acumulado 2010'!F30</f>
        <v>0.17927311207193294</v>
      </c>
      <c r="F30" s="38">
        <f>('Acumulado 2011'!F29-'Acumulado 2010'!G30)/'Acumulado 2010'!G30</f>
        <v>0.2297523737854055</v>
      </c>
      <c r="G30" s="38">
        <f>('Acumulado 2011'!G29-'Acumulado 2010'!H30)/'Acumulado 2010'!H30</f>
        <v>-0.01899391251002784</v>
      </c>
      <c r="H30" s="16"/>
    </row>
    <row r="31" spans="1:8" ht="15.75">
      <c r="A31" s="139" t="s">
        <v>41</v>
      </c>
      <c r="B31" s="26"/>
      <c r="C31" s="26"/>
      <c r="D31" s="26"/>
      <c r="E31" s="26"/>
      <c r="F31" s="26"/>
      <c r="G31" s="26"/>
      <c r="H31" s="16"/>
    </row>
    <row r="32" spans="1:8" ht="15">
      <c r="A32" s="19" t="s">
        <v>18</v>
      </c>
      <c r="B32" s="38">
        <f>('Acumulado 2011'!B31-'Acumulado 2010'!C32)/'Acumulado 2010'!C32</f>
        <v>0.2047547516955299</v>
      </c>
      <c r="C32" s="38">
        <f>('Acumulado 2011'!C31-'Acumulado 2010'!D32)/'Acumulado 2010'!D32</f>
        <v>0.1715140213535802</v>
      </c>
      <c r="D32" s="38">
        <f>('Acumulado 2011'!D31-'Acumulado 2010'!E32)/'Acumulado 2010'!E32</f>
        <v>0.2738651265012181</v>
      </c>
      <c r="E32" s="38">
        <f>('Acumulado 2011'!E31-'Acumulado 2010'!F32)/'Acumulado 2010'!F32</f>
        <v>0.17394585505721047</v>
      </c>
      <c r="F32" s="38">
        <f>('Acumulado 2011'!F31-'Acumulado 2010'!G32)/'Acumulado 2010'!G32</f>
        <v>0.2192171177341285</v>
      </c>
      <c r="G32" s="38">
        <f>('Acumulado 2011'!G31-'Acumulado 2010'!H32)/'Acumulado 2010'!H32</f>
        <v>0.014940501958631176</v>
      </c>
      <c r="H32" s="16"/>
    </row>
    <row r="33" spans="1:8" ht="15.75">
      <c r="A33" s="139" t="s">
        <v>42</v>
      </c>
      <c r="B33" s="26"/>
      <c r="C33" s="26"/>
      <c r="D33" s="26"/>
      <c r="E33" s="26"/>
      <c r="F33" s="26"/>
      <c r="G33" s="26"/>
      <c r="H33" s="16"/>
    </row>
    <row r="34" spans="1:8" ht="15">
      <c r="A34" s="19" t="s">
        <v>18</v>
      </c>
      <c r="B34" s="38">
        <f>('Acumulado 2011'!B33-'Acumulado 2010'!C34)/'Acumulado 2010'!C34</f>
        <v>0.20117200141744698</v>
      </c>
      <c r="C34" s="38">
        <f>('Acumulado 2011'!C33-'Acumulado 2010'!D34)/'Acumulado 2010'!D34</f>
        <v>0.17323723562639576</v>
      </c>
      <c r="D34" s="38">
        <f>('Acumulado 2011'!D33-'Acumulado 2010'!E34)/'Acumulado 2010'!E34</f>
        <v>0.26196961421765946</v>
      </c>
      <c r="E34" s="38">
        <f>('Acumulado 2011'!E33-'Acumulado 2010'!F34)/'Acumulado 2010'!F34</f>
        <v>0.17397387176363782</v>
      </c>
      <c r="F34" s="38">
        <f>('Acumulado 2011'!F33-'Acumulado 2010'!G34)/'Acumulado 2010'!G34</f>
        <v>0.21348912997474712</v>
      </c>
      <c r="G34" s="38">
        <f>('Acumulado 2011'!G33-'Acumulado 2010'!H34)/'Acumulado 2010'!H34</f>
        <v>0.03988136068092013</v>
      </c>
      <c r="H34" s="16"/>
    </row>
    <row r="35" spans="1:8" ht="2.25" customHeight="1">
      <c r="A35" s="14"/>
      <c r="B35" s="14"/>
      <c r="C35" s="14"/>
      <c r="D35" s="14"/>
      <c r="E35" s="14"/>
      <c r="F35" s="14"/>
      <c r="G35" s="14"/>
      <c r="H35" s="1"/>
    </row>
    <row r="36" spans="1:8" ht="12.75">
      <c r="A36" s="39" t="s">
        <v>54</v>
      </c>
      <c r="B36" s="16"/>
      <c r="C36" s="16"/>
      <c r="D36" s="16"/>
      <c r="E36" s="16"/>
      <c r="F36" s="16"/>
      <c r="G36" s="16"/>
      <c r="H36" s="16"/>
    </row>
  </sheetData>
  <sheetProtection/>
  <hyperlinks>
    <hyperlink ref="H8" location="Indice!A1" display="Indice "/>
  </hyperlinks>
  <printOptions/>
  <pageMargins left="0.75" right="0.75" top="1" bottom="1" header="0.3" footer="0.3"/>
  <pageSetup horizontalDpi="600" verticalDpi="600" orientation="portrait" paperSize="9" scale="72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43"/>
  <sheetViews>
    <sheetView view="pageBreakPreview" zoomScaleSheetLayoutView="100" workbookViewId="0" topLeftCell="A1">
      <selection activeCell="G16" sqref="G16"/>
    </sheetView>
  </sheetViews>
  <sheetFormatPr defaultColWidth="11.421875" defaultRowHeight="12.75"/>
  <cols>
    <col min="1" max="1" width="23.7109375" style="0" customWidth="1"/>
    <col min="2" max="2" width="16.28125" style="0" bestFit="1" customWidth="1"/>
    <col min="3" max="3" width="13.421875" style="0" customWidth="1"/>
    <col min="4" max="4" width="17.28125" style="0" bestFit="1" customWidth="1"/>
    <col min="5" max="5" width="17.421875" style="0" customWidth="1"/>
    <col min="6" max="6" width="11.421875" style="0" bestFit="1" customWidth="1"/>
    <col min="7" max="7" width="15.140625" style="0" customWidth="1"/>
  </cols>
  <sheetData>
    <row r="1" spans="1:7" ht="12.75">
      <c r="A1" s="118"/>
      <c r="B1" s="118"/>
      <c r="C1" s="118"/>
      <c r="D1" s="118"/>
      <c r="E1" s="118"/>
      <c r="F1" s="118"/>
      <c r="G1" s="118"/>
    </row>
    <row r="2" spans="1:7" ht="12.75">
      <c r="A2" s="118"/>
      <c r="B2" s="118"/>
      <c r="C2" s="118"/>
      <c r="D2" s="118"/>
      <c r="E2" s="118"/>
      <c r="F2" s="118"/>
      <c r="G2" s="118"/>
    </row>
    <row r="3" spans="1:7" ht="12.75">
      <c r="A3" s="118"/>
      <c r="B3" s="118"/>
      <c r="C3" s="118"/>
      <c r="D3" s="118"/>
      <c r="E3" s="118"/>
      <c r="F3" s="118"/>
      <c r="G3" s="118"/>
    </row>
    <row r="4" spans="1:7" ht="12.75">
      <c r="A4" s="118"/>
      <c r="B4" s="118"/>
      <c r="C4" s="118"/>
      <c r="D4" s="118"/>
      <c r="E4" s="118"/>
      <c r="F4" s="118"/>
      <c r="G4" s="118"/>
    </row>
    <row r="5" spans="1:7" ht="3.75" customHeight="1">
      <c r="A5" s="118"/>
      <c r="B5" s="118"/>
      <c r="C5" s="118"/>
      <c r="D5" s="118"/>
      <c r="E5" s="118"/>
      <c r="F5" s="118"/>
      <c r="G5" s="118"/>
    </row>
    <row r="6" spans="1:7" ht="3.75" customHeight="1">
      <c r="A6" s="118"/>
      <c r="B6" s="118"/>
      <c r="C6" s="118"/>
      <c r="D6" s="118"/>
      <c r="E6" s="118"/>
      <c r="F6" s="118"/>
      <c r="G6" s="118"/>
    </row>
    <row r="7" spans="1:7" ht="3.75" customHeight="1">
      <c r="A7" s="118"/>
      <c r="B7" s="118"/>
      <c r="C7" s="118"/>
      <c r="D7" s="118"/>
      <c r="E7" s="118"/>
      <c r="F7" s="118"/>
      <c r="G7" s="118"/>
    </row>
    <row r="8" spans="1:7" ht="3.75" customHeight="1">
      <c r="A8" s="118"/>
      <c r="B8" s="118"/>
      <c r="C8" s="118"/>
      <c r="D8" s="118"/>
      <c r="E8" s="118"/>
      <c r="F8" s="118"/>
      <c r="G8" s="118"/>
    </row>
    <row r="9" spans="1:7" ht="3.75" customHeight="1">
      <c r="A9" s="118"/>
      <c r="B9" s="118"/>
      <c r="C9" s="118"/>
      <c r="D9" s="118"/>
      <c r="E9" s="118"/>
      <c r="F9" s="118"/>
      <c r="G9" s="118"/>
    </row>
    <row r="10" spans="1:7" ht="3.75" customHeight="1">
      <c r="A10" s="118"/>
      <c r="B10" s="118"/>
      <c r="C10" s="118"/>
      <c r="D10" s="118"/>
      <c r="E10" s="118"/>
      <c r="F10" s="118"/>
      <c r="G10" s="118"/>
    </row>
    <row r="11" spans="1:7" ht="3.75" customHeight="1">
      <c r="A11" s="118"/>
      <c r="B11" s="118"/>
      <c r="C11" s="118"/>
      <c r="D11" s="118"/>
      <c r="E11" s="118"/>
      <c r="F11" s="118"/>
      <c r="G11" s="118"/>
    </row>
    <row r="12" spans="1:7" ht="3.75" customHeight="1">
      <c r="A12" s="118"/>
      <c r="B12" s="118"/>
      <c r="C12" s="118"/>
      <c r="D12" s="118"/>
      <c r="E12" s="118"/>
      <c r="F12" s="118"/>
      <c r="G12" s="118"/>
    </row>
    <row r="13" spans="1:7" ht="3.75" customHeight="1">
      <c r="A13" s="118"/>
      <c r="B13" s="118"/>
      <c r="C13" s="118"/>
      <c r="D13" s="118"/>
      <c r="E13" s="118"/>
      <c r="F13" s="118"/>
      <c r="G13" s="118"/>
    </row>
    <row r="14" spans="1:7" ht="3.75" customHeight="1">
      <c r="A14" s="14"/>
      <c r="B14" s="14"/>
      <c r="C14" s="14"/>
      <c r="D14" s="14"/>
      <c r="E14" s="14"/>
      <c r="F14" s="14"/>
      <c r="G14" s="1"/>
    </row>
    <row r="15" spans="1:7" ht="19.5">
      <c r="A15" s="143" t="s">
        <v>46</v>
      </c>
      <c r="B15" s="15"/>
      <c r="C15" s="15"/>
      <c r="D15" s="15"/>
      <c r="E15" s="15"/>
      <c r="F15" s="15"/>
      <c r="G15" s="15"/>
    </row>
    <row r="16" spans="1:7" ht="20.25">
      <c r="A16" s="135" t="s">
        <v>59</v>
      </c>
      <c r="B16" s="24"/>
      <c r="C16" s="24"/>
      <c r="D16" s="24"/>
      <c r="E16" s="24"/>
      <c r="F16" s="24"/>
      <c r="G16" s="75" t="s">
        <v>23</v>
      </c>
    </row>
    <row r="17" spans="1:7" ht="15">
      <c r="A17" s="18"/>
      <c r="B17" s="18"/>
      <c r="C17" s="18"/>
      <c r="D17" s="18"/>
      <c r="E17" s="18"/>
      <c r="F17" s="18"/>
      <c r="G17" s="18"/>
    </row>
    <row r="18" spans="1:7" ht="15.75">
      <c r="A18" s="139" t="s">
        <v>6</v>
      </c>
      <c r="B18" s="138" t="s">
        <v>0</v>
      </c>
      <c r="C18" s="138" t="s">
        <v>1</v>
      </c>
      <c r="D18" s="138" t="s">
        <v>2</v>
      </c>
      <c r="E18" s="138" t="s">
        <v>3</v>
      </c>
      <c r="F18" s="138" t="s">
        <v>4</v>
      </c>
      <c r="G18" s="138" t="s">
        <v>5</v>
      </c>
    </row>
    <row r="19" spans="1:7" ht="15">
      <c r="A19" s="19" t="s">
        <v>18</v>
      </c>
      <c r="B19" s="38">
        <f>('Acumulado 2012'!B11-'Acumulado 2011'!B11)/'Acumulado 2011'!B11</f>
        <v>0.05624388709749885</v>
      </c>
      <c r="C19" s="38">
        <f>('Acumulado 2012'!C11-'Acumulado 2011'!C11)/'Acumulado 2011'!C11</f>
        <v>0.044428453614915674</v>
      </c>
      <c r="D19" s="38">
        <f>('Acumulado 2012'!D11-'Acumulado 2011'!D11)/'Acumulado 2011'!D11</f>
        <v>0.0191617969885292</v>
      </c>
      <c r="E19" s="38">
        <f>('Acumulado 2012'!E11-'Acumulado 2011'!E11)/'Acumulado 2011'!E11</f>
        <v>0.019158227715219505</v>
      </c>
      <c r="F19" s="38">
        <f>('Acumulado 2012'!F11-'Acumulado 2011'!F11)/'Acumulado 2011'!F11</f>
        <v>0.10443399742548147</v>
      </c>
      <c r="G19" s="38">
        <f>('Acumulado 2012'!G11-'Acumulado 2011'!G11)/'Acumulado 2011'!G11</f>
        <v>0.20441265363691316</v>
      </c>
    </row>
    <row r="20" spans="1:7" ht="15.75">
      <c r="A20" s="139" t="s">
        <v>32</v>
      </c>
      <c r="B20" s="26"/>
      <c r="C20" s="26"/>
      <c r="D20" s="26"/>
      <c r="E20" s="26"/>
      <c r="F20" s="26"/>
      <c r="G20" s="26"/>
    </row>
    <row r="21" spans="1:7" ht="15">
      <c r="A21" s="19" t="s">
        <v>18</v>
      </c>
      <c r="B21" s="38">
        <f>('Acumulado 2012'!B13-'Acumulado 2011'!B13)/'Acumulado 2011'!B13</f>
        <v>0.024876439685906904</v>
      </c>
      <c r="C21" s="38">
        <f>('Acumulado 2012'!C13-'Acumulado 2011'!C13)/'Acumulado 2011'!C13</f>
        <v>-0.013120542176109992</v>
      </c>
      <c r="D21" s="38">
        <f>('Acumulado 2012'!D13-'Acumulado 2011'!D13)/'Acumulado 2011'!D13</f>
        <v>-0.04889697760291194</v>
      </c>
      <c r="E21" s="38">
        <f>('Acumulado 2012'!E13-'Acumulado 2011'!E13)/'Acumulado 2011'!E13</f>
        <v>0.020354531407784118</v>
      </c>
      <c r="F21" s="38">
        <f>('Acumulado 2012'!F13-'Acumulado 2011'!F13)/'Acumulado 2011'!F13</f>
        <v>0.07043039861835616</v>
      </c>
      <c r="G21" s="38">
        <f>('Acumulado 2012'!G13-'Acumulado 2011'!G13)/'Acumulado 2011'!G13</f>
        <v>0.2212321548337645</v>
      </c>
    </row>
    <row r="22" spans="1:7" ht="15.75">
      <c r="A22" s="139" t="s">
        <v>33</v>
      </c>
      <c r="B22" s="27"/>
      <c r="C22" s="27"/>
      <c r="D22" s="27"/>
      <c r="E22" s="27"/>
      <c r="F22" s="27"/>
      <c r="G22" s="27"/>
    </row>
    <row r="23" spans="1:7" ht="15">
      <c r="A23" s="19" t="s">
        <v>18</v>
      </c>
      <c r="B23" s="38">
        <f>('Acumulado 2012'!B15-'Acumulado 2011'!B15)/'Acumulado 2011'!B15</f>
        <v>0.012257333946707244</v>
      </c>
      <c r="C23" s="38">
        <f>('Acumulado 2012'!C15-'Acumulado 2011'!C15)/'Acumulado 2011'!C15</f>
        <v>-0.029899946876500622</v>
      </c>
      <c r="D23" s="38">
        <f>('Acumulado 2012'!D15-'Acumulado 2011'!D15)/'Acumulado 2011'!D15</f>
        <v>-0.0608057697090276</v>
      </c>
      <c r="E23" s="38">
        <f>('Acumulado 2012'!E15-'Acumulado 2011'!E15)/'Acumulado 2011'!E15</f>
        <v>0.016937566802323875</v>
      </c>
      <c r="F23" s="38">
        <f>('Acumulado 2012'!F15-'Acumulado 2011'!F15)/'Acumulado 2011'!F15</f>
        <v>0.053763535902920594</v>
      </c>
      <c r="G23" s="38">
        <f>('Acumulado 2012'!G15-'Acumulado 2011'!G15)/'Acumulado 2011'!G15</f>
        <v>0.17095615967172556</v>
      </c>
    </row>
    <row r="24" spans="1:7" ht="15.75">
      <c r="A24" s="139" t="s">
        <v>34</v>
      </c>
      <c r="B24" s="27"/>
      <c r="C24" s="27"/>
      <c r="D24" s="27"/>
      <c r="E24" s="27"/>
      <c r="F24" s="27"/>
      <c r="G24" s="27"/>
    </row>
    <row r="25" spans="1:7" ht="15">
      <c r="A25" s="19" t="s">
        <v>18</v>
      </c>
      <c r="B25" s="111">
        <f>('Acumulado 2012'!B17-'Acumulado 2011'!B17)/'Acumulado 2011'!B17</f>
        <v>-0.030381112733835033</v>
      </c>
      <c r="C25" s="111">
        <f>('Acumulado 2012'!C17-'Acumulado 2011'!C17)/'Acumulado 2011'!C17</f>
        <v>-0.06103791023149684</v>
      </c>
      <c r="D25" s="111">
        <f>('Acumulado 2012'!D17-'Acumulado 2011'!D17)/'Acumulado 2011'!D17</f>
        <v>-0.09883291452275537</v>
      </c>
      <c r="E25" s="111">
        <f>('Acumulado 2012'!E17-'Acumulado 2011'!E17)/'Acumulado 2011'!E17</f>
        <v>-0.024270531947422097</v>
      </c>
      <c r="F25" s="111">
        <f>('Acumulado 2012'!F17-'Acumulado 2011'!F17)/'Acumulado 2011'!F17</f>
        <v>0.004578996443908753</v>
      </c>
      <c r="G25" s="111">
        <f>('Acumulado 2012'!G17-'Acumulado 2011'!G17)/'Acumulado 2011'!G17</f>
        <v>0.11405680650284966</v>
      </c>
    </row>
    <row r="26" spans="1:7" ht="15.75">
      <c r="A26" s="139" t="s">
        <v>35</v>
      </c>
      <c r="B26" s="27"/>
      <c r="C26" s="27"/>
      <c r="D26" s="27"/>
      <c r="E26" s="27"/>
      <c r="F26" s="27"/>
      <c r="G26" s="27"/>
    </row>
    <row r="27" spans="1:7" ht="15">
      <c r="A27" s="19" t="s">
        <v>18</v>
      </c>
      <c r="B27" s="38">
        <f>('Acumulado 2012'!B19-'Acumulado 2011'!B19)/'Acumulado 2011'!B19</f>
        <v>-0.02621145970264538</v>
      </c>
      <c r="C27" s="38">
        <f>('Acumulado 2012'!C19-'Acumulado 2011'!C19)/'Acumulado 2011'!C19</f>
        <v>-0.044252899473642686</v>
      </c>
      <c r="D27" s="38">
        <f>('Acumulado 2012'!D19-'Acumulado 2011'!D19)/'Acumulado 2011'!D19</f>
        <v>-0.09677501134149921</v>
      </c>
      <c r="E27" s="38">
        <f>('Acumulado 2012'!E19-'Acumulado 2011'!E19)/'Acumulado 2011'!E19</f>
        <v>-0.022914368091666783</v>
      </c>
      <c r="F27" s="38">
        <f>('Acumulado 2012'!F19-'Acumulado 2011'!F19)/'Acumulado 2011'!F19</f>
        <v>0.007539973027840236</v>
      </c>
      <c r="G27" s="38">
        <f>('Acumulado 2012'!G19-'Acumulado 2011'!G19)/'Acumulado 2011'!G19</f>
        <v>0.12462074620746208</v>
      </c>
    </row>
    <row r="28" spans="1:7" ht="15.75">
      <c r="A28" s="139" t="s">
        <v>36</v>
      </c>
      <c r="B28" s="27"/>
      <c r="C28" s="27"/>
      <c r="D28" s="27"/>
      <c r="E28" s="27"/>
      <c r="F28" s="27"/>
      <c r="G28" s="27"/>
    </row>
    <row r="29" spans="1:7" ht="15">
      <c r="A29" s="19" t="s">
        <v>18</v>
      </c>
      <c r="B29" s="38">
        <f>('Acumulado 2012'!B21-'Acumulado 2011'!B21)/'Acumulado 2011'!B21</f>
        <v>-0.020468944593230773</v>
      </c>
      <c r="C29" s="38">
        <f>('Acumulado 2012'!C21-'Acumulado 2011'!C21)/'Acumulado 2011'!C21</f>
        <v>-0.039257691727957976</v>
      </c>
      <c r="D29" s="38">
        <f>('Acumulado 2012'!D21-'Acumulado 2011'!D21)/'Acumulado 2011'!D21</f>
        <v>-0.09093906015816966</v>
      </c>
      <c r="E29" s="38">
        <f>('Acumulado 2012'!E21-'Acumulado 2011'!E21)/'Acumulado 2011'!E21</f>
        <v>-0.020108687441889848</v>
      </c>
      <c r="F29" s="38">
        <f>('Acumulado 2012'!F21-'Acumulado 2011'!F21)/'Acumulado 2011'!F21</f>
        <v>0.016503447248296693</v>
      </c>
      <c r="G29" s="38">
        <f>('Acumulado 2012'!G21-'Acumulado 2011'!G21)/'Acumulado 2011'!G21</f>
        <v>0.1516698535281341</v>
      </c>
    </row>
    <row r="30" spans="1:7" ht="15.75">
      <c r="A30" s="139" t="s">
        <v>37</v>
      </c>
      <c r="B30" s="26"/>
      <c r="C30" s="26"/>
      <c r="D30" s="26"/>
      <c r="E30" s="26"/>
      <c r="F30" s="26"/>
      <c r="G30" s="26"/>
    </row>
    <row r="31" spans="1:7" ht="15">
      <c r="A31" s="19" t="s">
        <v>18</v>
      </c>
      <c r="B31" s="38">
        <f>('Acumulado 2012'!B23-'Acumulado 2011'!B23)/'Acumulado 2011'!B23</f>
        <v>-0.021865957378205417</v>
      </c>
      <c r="C31" s="38">
        <f>('Acumulado 2012'!C23-'Acumulado 2011'!C23)/'Acumulado 2011'!C23</f>
        <v>-0.028575266984548382</v>
      </c>
      <c r="D31" s="38">
        <f>('Acumulado 2012'!D23-'Acumulado 2011'!D23)/'Acumulado 2011'!D23</f>
        <v>-0.09259547324592335</v>
      </c>
      <c r="E31" s="38">
        <f>('Acumulado 2012'!E23-'Acumulado 2011'!E23)/'Acumulado 2011'!E23</f>
        <v>-0.01840851257922028</v>
      </c>
      <c r="F31" s="38">
        <f>('Acumulado 2012'!F23-'Acumulado 2011'!F23)/'Acumulado 2011'!F23</f>
        <v>0.007463560808844517</v>
      </c>
      <c r="G31" s="38">
        <f>('Acumulado 2012'!G23-'Acumulado 2011'!G23)/'Acumulado 2011'!G23</f>
        <v>0.17401278059970507</v>
      </c>
    </row>
    <row r="32" spans="1:7" ht="15.75">
      <c r="A32" s="139" t="s">
        <v>38</v>
      </c>
      <c r="B32" s="27"/>
      <c r="C32" s="27"/>
      <c r="D32" s="27"/>
      <c r="E32" s="27"/>
      <c r="F32" s="27"/>
      <c r="G32" s="27"/>
    </row>
    <row r="33" spans="1:7" ht="15">
      <c r="A33" s="19" t="s">
        <v>18</v>
      </c>
      <c r="B33" s="38">
        <f>('Acumulado 2012'!B25-'Acumulado 2011'!B25)/'Acumulado 2011'!B25</f>
        <v>-0.023600964212868534</v>
      </c>
      <c r="C33" s="38">
        <f>('Acumulado 2012'!C25-'Acumulado 2011'!C25)/'Acumulado 2011'!C25</f>
        <v>-0.019737833094543328</v>
      </c>
      <c r="D33" s="38">
        <f>('Acumulado 2012'!D25-'Acumulado 2011'!D25)/'Acumulado 2011'!D25</f>
        <v>-0.09796743853482458</v>
      </c>
      <c r="E33" s="38">
        <f>('Acumulado 2012'!E25-'Acumulado 2011'!E25)/'Acumulado 2011'!E25</f>
        <v>-0.020576653165978266</v>
      </c>
      <c r="F33" s="38">
        <f>('Acumulado 2012'!F25-'Acumulado 2011'!F25)/'Acumulado 2011'!F25</f>
        <v>0.003524430132609853</v>
      </c>
      <c r="G33" s="38">
        <f>('Acumulado 2012'!G25-'Acumulado 2011'!G25)/'Acumulado 2011'!G25</f>
        <v>0.18051542480226485</v>
      </c>
    </row>
    <row r="34" spans="1:7" ht="15.75">
      <c r="A34" s="139" t="s">
        <v>39</v>
      </c>
      <c r="B34" s="26"/>
      <c r="C34" s="26"/>
      <c r="D34" s="26"/>
      <c r="E34" s="26"/>
      <c r="F34" s="26"/>
      <c r="G34" s="26"/>
    </row>
    <row r="35" spans="1:7" ht="15">
      <c r="A35" s="19" t="s">
        <v>18</v>
      </c>
      <c r="B35" s="38">
        <f>('Acumulado 2012'!B27-'Acumulado 2011'!B27)/'Acumulado 2011'!B27</f>
        <v>-0.020893643095132145</v>
      </c>
      <c r="C35" s="38">
        <f>('Acumulado 2012'!C27-'Acumulado 2011'!C27)/'Acumulado 2011'!C27</f>
        <v>-0.018635076885736755</v>
      </c>
      <c r="D35" s="38">
        <f>('Acumulado 2012'!D27-'Acumulado 2011'!D27)/'Acumulado 2011'!D27</f>
        <v>-0.0894996845588805</v>
      </c>
      <c r="E35" s="38">
        <f>('Acumulado 2012'!E27-'Acumulado 2011'!E27)/'Acumulado 2011'!E27</f>
        <v>-0.01306121770797547</v>
      </c>
      <c r="F35" s="38">
        <f>('Acumulado 2012'!F27-'Acumulado 2011'!F27)/'Acumulado 2011'!F27</f>
        <v>0.0007816126540520011</v>
      </c>
      <c r="G35" s="38">
        <f>('Acumulado 2012'!G27-'Acumulado 2011'!G27)/'Acumulado 2011'!G27</f>
        <v>0.1772815071574101</v>
      </c>
    </row>
    <row r="36" spans="1:7" ht="15.75">
      <c r="A36" s="139" t="s">
        <v>40</v>
      </c>
      <c r="B36" s="26"/>
      <c r="C36" s="26"/>
      <c r="D36" s="26"/>
      <c r="E36" s="26"/>
      <c r="F36" s="26"/>
      <c r="G36" s="26"/>
    </row>
    <row r="37" spans="1:7" ht="15">
      <c r="A37" s="19" t="s">
        <v>18</v>
      </c>
      <c r="B37" s="38">
        <f>('Acumulado 2012'!B29-'Acumulado 2011'!B29)/'Acumulado 2011'!B29</f>
        <v>-0.023588352033021585</v>
      </c>
      <c r="C37" s="38">
        <f>('Acumulado 2012'!C29-'Acumulado 2011'!C29)/'Acumulado 2011'!C29</f>
        <v>-0.02036822001633552</v>
      </c>
      <c r="D37" s="38">
        <f>('Acumulado 2012'!D29-'Acumulado 2011'!D29)/'Acumulado 2011'!D29</f>
        <v>-0.09340599961880984</v>
      </c>
      <c r="E37" s="38">
        <f>('Acumulado 2012'!E29-'Acumulado 2011'!E29)/'Acumulado 2011'!E29</f>
        <v>-0.01687431871951967</v>
      </c>
      <c r="F37" s="38">
        <f>('Acumulado 2012'!F29-'Acumulado 2011'!F29)/'Acumulado 2011'!F29</f>
        <v>-0.0011697483436668126</v>
      </c>
      <c r="G37" s="38">
        <f>('Acumulado 2012'!G29-'Acumulado 2011'!G29)/'Acumulado 2011'!G29</f>
        <v>0.18410419222166102</v>
      </c>
    </row>
    <row r="38" spans="1:7" ht="15.75">
      <c r="A38" s="139" t="s">
        <v>41</v>
      </c>
      <c r="B38" s="26"/>
      <c r="C38" s="26"/>
      <c r="D38" s="26"/>
      <c r="E38" s="26"/>
      <c r="F38" s="26"/>
      <c r="G38" s="26"/>
    </row>
    <row r="39" spans="1:7" ht="15">
      <c r="A39" s="19" t="s">
        <v>18</v>
      </c>
      <c r="B39" s="38">
        <f>('Acumulado 2012'!B31-'Acumulado 2011'!B31)/'Acumulado 2011'!B31</f>
        <v>-0.0234680594508398</v>
      </c>
      <c r="C39" s="38">
        <f>('Acumulado 2012'!C31-'Acumulado 2011'!C31)/'Acumulado 2011'!C31</f>
        <v>-0.01562126041385703</v>
      </c>
      <c r="D39" s="38">
        <f>('Acumulado 2012'!D31-'Acumulado 2011'!D31)/'Acumulado 2011'!D31</f>
        <v>-0.09578670473939478</v>
      </c>
      <c r="E39" s="38">
        <f>('Acumulado 2012'!E31-'Acumulado 2011'!E31)/'Acumulado 2011'!E31</f>
        <v>-0.018990244477185877</v>
      </c>
      <c r="F39" s="38">
        <f>('Acumulado 2012'!F31-'Acumulado 2011'!F31)/'Acumulado 2011'!F31</f>
        <v>-0.00012900501605282507</v>
      </c>
      <c r="G39" s="38">
        <f>('Acumulado 2012'!G31-'Acumulado 2011'!G31)/'Acumulado 2011'!G31</f>
        <v>0.14660230535558239</v>
      </c>
    </row>
    <row r="40" spans="1:7" ht="15.75">
      <c r="A40" s="139" t="s">
        <v>42</v>
      </c>
      <c r="B40" s="26"/>
      <c r="C40" s="26"/>
      <c r="D40" s="26"/>
      <c r="E40" s="26"/>
      <c r="F40" s="26"/>
      <c r="G40" s="26"/>
    </row>
    <row r="41" spans="1:7" ht="15">
      <c r="A41" s="19" t="s">
        <v>18</v>
      </c>
      <c r="B41" s="38">
        <f>+('Acumulado 2012'!B33-'Acumulado 2011'!B33)/'Acumulado 2011'!B33</f>
        <v>-0.02099992847574446</v>
      </c>
      <c r="C41" s="38">
        <f>+('Acumulado 2012'!C33-'Acumulado 2011'!C33)/'Acumulado 2011'!C33</f>
        <v>-0.010633520841910792</v>
      </c>
      <c r="D41" s="38">
        <f>+('Acumulado 2012'!D33-'Acumulado 2011'!D33)/'Acumulado 2011'!D33</f>
        <v>-0.09151209938736786</v>
      </c>
      <c r="E41" s="38">
        <f>+('Acumulado 2012'!E33-'Acumulado 2011'!E33)/'Acumulado 2011'!E33</f>
        <v>-0.019880683633832413</v>
      </c>
      <c r="F41" s="38">
        <f>+('Acumulado 2012'!F33-'Acumulado 2011'!F33)/'Acumulado 2011'!F33</f>
        <v>0.0025714106798094324</v>
      </c>
      <c r="G41" s="38">
        <f>+('Acumulado 2012'!G33-'Acumulado 2011'!G33)/'Acumulado 2011'!G33</f>
        <v>0.13238258930645236</v>
      </c>
    </row>
    <row r="42" spans="1:7" ht="2.25" customHeight="1">
      <c r="A42" s="14"/>
      <c r="B42" s="14"/>
      <c r="C42" s="14"/>
      <c r="D42" s="14"/>
      <c r="E42" s="14"/>
      <c r="F42" s="14"/>
      <c r="G42" s="14"/>
    </row>
    <row r="43" spans="1:7" ht="12.75">
      <c r="A43" s="39" t="s">
        <v>54</v>
      </c>
      <c r="B43" s="16"/>
      <c r="C43" s="16"/>
      <c r="D43" s="16"/>
      <c r="E43" s="16"/>
      <c r="F43" s="16"/>
      <c r="G43" s="16"/>
    </row>
  </sheetData>
  <sheetProtection/>
  <hyperlinks>
    <hyperlink ref="G16" location="Indice!A1" display="Indice "/>
  </hyperlinks>
  <printOptions/>
  <pageMargins left="0.75" right="0.75" top="1" bottom="1" header="0.3" footer="0.3"/>
  <pageSetup horizontalDpi="600" verticalDpi="600" orientation="portrait" paperSize="9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7:Q98"/>
  <sheetViews>
    <sheetView view="pageBreakPreview" zoomScale="70" zoomScaleNormal="66" zoomScaleSheetLayoutView="70" zoomScalePageLayoutView="70" workbookViewId="0" topLeftCell="A1">
      <selection activeCell="H8" sqref="H8"/>
    </sheetView>
  </sheetViews>
  <sheetFormatPr defaultColWidth="11.421875" defaultRowHeight="12.75"/>
  <cols>
    <col min="1" max="1" width="2.00390625" style="16" customWidth="1"/>
    <col min="2" max="2" width="25.28125" style="16" customWidth="1"/>
    <col min="3" max="4" width="14.140625" style="16" customWidth="1"/>
    <col min="5" max="5" width="19.00390625" style="16" bestFit="1" customWidth="1"/>
    <col min="6" max="6" width="17.7109375" style="16" bestFit="1" customWidth="1"/>
    <col min="7" max="7" width="14.140625" style="16" customWidth="1"/>
    <col min="8" max="8" width="13.421875" style="16" customWidth="1"/>
    <col min="9" max="16384" width="11.421875" style="16" customWidth="1"/>
  </cols>
  <sheetData>
    <row r="2" ht="12.75"/>
    <row r="3" ht="12.75"/>
    <row r="4" ht="12.75"/>
    <row r="5" ht="12.75"/>
    <row r="6" ht="9.75" customHeight="1"/>
    <row r="7" spans="2:8" s="9" customFormat="1" ht="3" customHeight="1">
      <c r="B7" s="14"/>
      <c r="C7" s="14"/>
      <c r="D7" s="14"/>
      <c r="E7" s="14"/>
      <c r="F7" s="14"/>
      <c r="G7" s="14"/>
      <c r="H7" s="14"/>
    </row>
    <row r="8" spans="2:8" s="9" customFormat="1" ht="23.25" customHeight="1">
      <c r="B8" s="134" t="s">
        <v>45</v>
      </c>
      <c r="C8" s="15"/>
      <c r="D8" s="15"/>
      <c r="E8" s="15"/>
      <c r="F8" s="15"/>
      <c r="G8" s="15"/>
      <c r="H8" s="75" t="s">
        <v>23</v>
      </c>
    </row>
    <row r="9" s="9" customFormat="1" ht="23.25" customHeight="1">
      <c r="B9" s="135">
        <v>2008</v>
      </c>
    </row>
    <row r="10" spans="2:8" ht="15.75" customHeight="1">
      <c r="B10" s="137"/>
      <c r="C10" s="137"/>
      <c r="D10" s="137"/>
      <c r="E10" s="137"/>
      <c r="F10" s="7"/>
      <c r="G10" s="137"/>
      <c r="H10" s="137"/>
    </row>
    <row r="11" spans="2:8" ht="15.75">
      <c r="B11" s="139" t="s">
        <v>6</v>
      </c>
      <c r="C11" s="138" t="s">
        <v>0</v>
      </c>
      <c r="D11" s="138" t="s">
        <v>1</v>
      </c>
      <c r="E11" s="138" t="s">
        <v>2</v>
      </c>
      <c r="F11" s="138" t="s">
        <v>3</v>
      </c>
      <c r="G11" s="138" t="s">
        <v>4</v>
      </c>
      <c r="H11" s="138" t="s">
        <v>5</v>
      </c>
    </row>
    <row r="12" spans="2:8" ht="15">
      <c r="B12" s="20" t="s">
        <v>19</v>
      </c>
      <c r="C12" s="21">
        <v>148831</v>
      </c>
      <c r="D12" s="21">
        <v>28551</v>
      </c>
      <c r="E12" s="21">
        <v>13330</v>
      </c>
      <c r="F12" s="21">
        <v>43538</v>
      </c>
      <c r="G12" s="21">
        <v>61306</v>
      </c>
      <c r="H12" s="21">
        <v>2106</v>
      </c>
    </row>
    <row r="13" spans="2:8" ht="15">
      <c r="B13" s="20" t="s">
        <v>20</v>
      </c>
      <c r="C13" s="21">
        <v>23306</v>
      </c>
      <c r="D13" s="21">
        <v>1904</v>
      </c>
      <c r="E13" s="21">
        <v>1701</v>
      </c>
      <c r="F13" s="21">
        <v>5851</v>
      </c>
      <c r="G13" s="21">
        <v>13791</v>
      </c>
      <c r="H13" s="21">
        <v>59</v>
      </c>
    </row>
    <row r="14" spans="2:8" ht="15">
      <c r="B14" s="20" t="s">
        <v>21</v>
      </c>
      <c r="C14" s="24">
        <v>840577</v>
      </c>
      <c r="D14" s="21">
        <v>135617</v>
      </c>
      <c r="E14" s="24">
        <v>108260</v>
      </c>
      <c r="F14" s="21">
        <v>260310</v>
      </c>
      <c r="G14" s="24">
        <v>324704</v>
      </c>
      <c r="H14" s="21">
        <v>11686</v>
      </c>
    </row>
    <row r="15" spans="2:8" ht="15">
      <c r="B15" s="19" t="s">
        <v>18</v>
      </c>
      <c r="C15" s="24">
        <f aca="true" t="shared" si="0" ref="C15:H15">+C12+C13+C14</f>
        <v>1012714</v>
      </c>
      <c r="D15" s="24">
        <f t="shared" si="0"/>
        <v>166072</v>
      </c>
      <c r="E15" s="24">
        <f t="shared" si="0"/>
        <v>123291</v>
      </c>
      <c r="F15" s="24">
        <f t="shared" si="0"/>
        <v>309699</v>
      </c>
      <c r="G15" s="24">
        <f t="shared" si="0"/>
        <v>399801</v>
      </c>
      <c r="H15" s="24">
        <f t="shared" si="0"/>
        <v>13851</v>
      </c>
    </row>
    <row r="16" spans="2:8" ht="15.75">
      <c r="B16" s="139" t="s">
        <v>7</v>
      </c>
      <c r="C16" s="26"/>
      <c r="D16" s="26"/>
      <c r="E16" s="26"/>
      <c r="F16" s="26"/>
      <c r="G16" s="26"/>
      <c r="H16" s="26"/>
    </row>
    <row r="17" spans="2:8" ht="15">
      <c r="B17" s="20" t="s">
        <v>19</v>
      </c>
      <c r="C17" s="21">
        <v>156511</v>
      </c>
      <c r="D17" s="21">
        <v>27229</v>
      </c>
      <c r="E17" s="21">
        <v>14337</v>
      </c>
      <c r="F17" s="21">
        <v>43682</v>
      </c>
      <c r="G17" s="21">
        <v>69231</v>
      </c>
      <c r="H17" s="21">
        <v>2032</v>
      </c>
    </row>
    <row r="18" spans="2:8" ht="15">
      <c r="B18" s="20" t="s">
        <v>20</v>
      </c>
      <c r="C18" s="21">
        <v>26285</v>
      </c>
      <c r="D18" s="21">
        <v>4707</v>
      </c>
      <c r="E18" s="21">
        <v>1698</v>
      </c>
      <c r="F18" s="21">
        <v>8584</v>
      </c>
      <c r="G18" s="21">
        <v>11270</v>
      </c>
      <c r="H18" s="21">
        <v>26</v>
      </c>
    </row>
    <row r="19" spans="2:8" ht="15">
      <c r="B19" s="20" t="s">
        <v>21</v>
      </c>
      <c r="C19" s="24">
        <v>900116</v>
      </c>
      <c r="D19" s="24">
        <v>147698</v>
      </c>
      <c r="E19" s="24">
        <v>117590</v>
      </c>
      <c r="F19" s="24">
        <v>272727</v>
      </c>
      <c r="G19" s="24">
        <v>348574</v>
      </c>
      <c r="H19" s="21">
        <v>13527</v>
      </c>
    </row>
    <row r="20" spans="2:8" ht="13.5" customHeight="1">
      <c r="B20" s="19" t="s">
        <v>18</v>
      </c>
      <c r="C20" s="24">
        <f aca="true" t="shared" si="1" ref="C20:H20">+C17+C18+C19</f>
        <v>1082912</v>
      </c>
      <c r="D20" s="24">
        <f t="shared" si="1"/>
        <v>179634</v>
      </c>
      <c r="E20" s="24">
        <f t="shared" si="1"/>
        <v>133625</v>
      </c>
      <c r="F20" s="24">
        <f t="shared" si="1"/>
        <v>324993</v>
      </c>
      <c r="G20" s="24">
        <f t="shared" si="1"/>
        <v>429075</v>
      </c>
      <c r="H20" s="24">
        <f t="shared" si="1"/>
        <v>15585</v>
      </c>
    </row>
    <row r="21" spans="2:8" ht="15.75">
      <c r="B21" s="139" t="s">
        <v>8</v>
      </c>
      <c r="C21" s="26"/>
      <c r="D21" s="26"/>
      <c r="E21" s="26"/>
      <c r="F21" s="26"/>
      <c r="G21" s="26"/>
      <c r="H21" s="26"/>
    </row>
    <row r="22" spans="2:8" ht="15">
      <c r="B22" s="20" t="s">
        <v>19</v>
      </c>
      <c r="C22" s="21">
        <v>190748</v>
      </c>
      <c r="D22" s="21">
        <v>36226</v>
      </c>
      <c r="E22" s="21">
        <v>16410</v>
      </c>
      <c r="F22" s="21">
        <v>53221</v>
      </c>
      <c r="G22" s="21">
        <v>82015</v>
      </c>
      <c r="H22" s="21">
        <v>2876</v>
      </c>
    </row>
    <row r="23" spans="2:8" ht="15">
      <c r="B23" s="20" t="s">
        <v>20</v>
      </c>
      <c r="C23" s="21">
        <v>29226</v>
      </c>
      <c r="D23" s="21">
        <v>4533</v>
      </c>
      <c r="E23" s="21">
        <v>1660</v>
      </c>
      <c r="F23" s="21">
        <v>7734</v>
      </c>
      <c r="G23" s="21">
        <v>15259</v>
      </c>
      <c r="H23" s="21">
        <v>40</v>
      </c>
    </row>
    <row r="24" spans="2:8" ht="15">
      <c r="B24" s="20" t="s">
        <v>21</v>
      </c>
      <c r="C24" s="24">
        <v>1002807</v>
      </c>
      <c r="D24" s="24">
        <v>169065</v>
      </c>
      <c r="E24" s="24">
        <v>142042</v>
      </c>
      <c r="F24" s="24">
        <v>306924</v>
      </c>
      <c r="G24" s="24">
        <v>370180</v>
      </c>
      <c r="H24" s="21">
        <v>14596</v>
      </c>
    </row>
    <row r="25" spans="2:8" ht="15">
      <c r="B25" s="19" t="s">
        <v>18</v>
      </c>
      <c r="C25" s="24">
        <f aca="true" t="shared" si="2" ref="C25:H25">+C22+C23+C24</f>
        <v>1222781</v>
      </c>
      <c r="D25" s="24">
        <f t="shared" si="2"/>
        <v>209824</v>
      </c>
      <c r="E25" s="24">
        <f t="shared" si="2"/>
        <v>160112</v>
      </c>
      <c r="F25" s="24">
        <f t="shared" si="2"/>
        <v>367879</v>
      </c>
      <c r="G25" s="24">
        <f t="shared" si="2"/>
        <v>467454</v>
      </c>
      <c r="H25" s="24">
        <f t="shared" si="2"/>
        <v>17512</v>
      </c>
    </row>
    <row r="26" spans="2:8" ht="15.75">
      <c r="B26" s="139" t="s">
        <v>9</v>
      </c>
      <c r="C26" s="26"/>
      <c r="D26" s="26"/>
      <c r="E26" s="26"/>
      <c r="F26" s="26"/>
      <c r="G26" s="26"/>
      <c r="H26" s="26"/>
    </row>
    <row r="27" spans="2:8" ht="15">
      <c r="B27" s="20" t="s">
        <v>19</v>
      </c>
      <c r="C27" s="21">
        <v>193867</v>
      </c>
      <c r="D27" s="21">
        <v>35448</v>
      </c>
      <c r="E27" s="21">
        <v>15442</v>
      </c>
      <c r="F27" s="21">
        <v>47020</v>
      </c>
      <c r="G27" s="21">
        <v>93558</v>
      </c>
      <c r="H27" s="21">
        <v>2399</v>
      </c>
    </row>
    <row r="28" spans="2:8" ht="15">
      <c r="B28" s="20" t="s">
        <v>20</v>
      </c>
      <c r="C28" s="21">
        <v>25602</v>
      </c>
      <c r="D28" s="21">
        <v>3544</v>
      </c>
      <c r="E28" s="21">
        <v>357</v>
      </c>
      <c r="F28" s="21">
        <v>7306</v>
      </c>
      <c r="G28" s="21">
        <v>14340</v>
      </c>
      <c r="H28" s="22">
        <v>55</v>
      </c>
    </row>
    <row r="29" spans="2:8" ht="15">
      <c r="B29" s="20" t="s">
        <v>21</v>
      </c>
      <c r="C29" s="24">
        <v>726984</v>
      </c>
      <c r="D29" s="23">
        <v>125958</v>
      </c>
      <c r="E29" s="23">
        <v>114177</v>
      </c>
      <c r="F29" s="23">
        <v>196348</v>
      </c>
      <c r="G29" s="23">
        <v>280755</v>
      </c>
      <c r="H29" s="22">
        <v>9746</v>
      </c>
    </row>
    <row r="30" spans="2:10" ht="15">
      <c r="B30" s="19" t="s">
        <v>18</v>
      </c>
      <c r="C30" s="24">
        <f aca="true" t="shared" si="3" ref="C30:H30">+C27+C28+C29</f>
        <v>946453</v>
      </c>
      <c r="D30" s="24">
        <f t="shared" si="3"/>
        <v>164950</v>
      </c>
      <c r="E30" s="24">
        <f t="shared" si="3"/>
        <v>129976</v>
      </c>
      <c r="F30" s="24">
        <f t="shared" si="3"/>
        <v>250674</v>
      </c>
      <c r="G30" s="24">
        <f t="shared" si="3"/>
        <v>388653</v>
      </c>
      <c r="H30" s="24">
        <f t="shared" si="3"/>
        <v>12200</v>
      </c>
      <c r="J30" s="17"/>
    </row>
    <row r="31" spans="2:8" ht="15.75">
      <c r="B31" s="139" t="s">
        <v>10</v>
      </c>
      <c r="C31" s="26"/>
      <c r="D31" s="26"/>
      <c r="E31" s="26"/>
      <c r="F31" s="26"/>
      <c r="G31" s="26"/>
      <c r="H31" s="26"/>
    </row>
    <row r="32" spans="2:8" ht="15">
      <c r="B32" s="20" t="s">
        <v>19</v>
      </c>
      <c r="C32" s="21">
        <v>199819</v>
      </c>
      <c r="D32" s="21">
        <v>39588</v>
      </c>
      <c r="E32" s="21">
        <v>17824</v>
      </c>
      <c r="F32" s="21">
        <v>49942</v>
      </c>
      <c r="G32" s="21">
        <v>89575</v>
      </c>
      <c r="H32" s="21">
        <v>2890</v>
      </c>
    </row>
    <row r="33" spans="2:8" ht="15">
      <c r="B33" s="20" t="s">
        <v>20</v>
      </c>
      <c r="C33" s="21">
        <v>30359</v>
      </c>
      <c r="D33" s="21">
        <v>3251</v>
      </c>
      <c r="E33" s="21">
        <v>223</v>
      </c>
      <c r="F33" s="21">
        <v>9843</v>
      </c>
      <c r="G33" s="21">
        <v>16990</v>
      </c>
      <c r="H33" s="22">
        <v>52</v>
      </c>
    </row>
    <row r="34" spans="2:8" ht="15">
      <c r="B34" s="20" t="s">
        <v>21</v>
      </c>
      <c r="C34" s="24">
        <v>603828</v>
      </c>
      <c r="D34" s="24">
        <v>121113</v>
      </c>
      <c r="E34" s="24">
        <v>110106</v>
      </c>
      <c r="F34" s="24">
        <v>152882</v>
      </c>
      <c r="G34" s="24">
        <v>212090</v>
      </c>
      <c r="H34" s="24">
        <v>7637</v>
      </c>
    </row>
    <row r="35" spans="2:8" ht="15">
      <c r="B35" s="19" t="s">
        <v>18</v>
      </c>
      <c r="C35" s="24">
        <f aca="true" t="shared" si="4" ref="C35:H35">+C32+C33+C34</f>
        <v>834006</v>
      </c>
      <c r="D35" s="24">
        <f t="shared" si="4"/>
        <v>163952</v>
      </c>
      <c r="E35" s="24">
        <f t="shared" si="4"/>
        <v>128153</v>
      </c>
      <c r="F35" s="24">
        <f t="shared" si="4"/>
        <v>212667</v>
      </c>
      <c r="G35" s="24">
        <f t="shared" si="4"/>
        <v>318655</v>
      </c>
      <c r="H35" s="24">
        <f t="shared" si="4"/>
        <v>10579</v>
      </c>
    </row>
    <row r="36" spans="2:8" ht="15.75">
      <c r="B36" s="139" t="s">
        <v>11</v>
      </c>
      <c r="C36" s="26"/>
      <c r="D36" s="26"/>
      <c r="E36" s="26"/>
      <c r="F36" s="26"/>
      <c r="G36" s="26"/>
      <c r="H36" s="26"/>
    </row>
    <row r="37" spans="2:8" ht="15">
      <c r="B37" s="20" t="s">
        <v>19</v>
      </c>
      <c r="C37" s="21">
        <v>237940</v>
      </c>
      <c r="D37" s="21">
        <v>49708</v>
      </c>
      <c r="E37" s="21">
        <v>21841</v>
      </c>
      <c r="F37" s="21">
        <v>56476</v>
      </c>
      <c r="G37" s="21">
        <v>105967</v>
      </c>
      <c r="H37" s="21">
        <v>3948</v>
      </c>
    </row>
    <row r="38" spans="2:8" ht="15">
      <c r="B38" s="20" t="s">
        <v>20</v>
      </c>
      <c r="C38" s="21">
        <v>25277</v>
      </c>
      <c r="D38" s="21">
        <v>1582</v>
      </c>
      <c r="E38" s="21">
        <v>1115</v>
      </c>
      <c r="F38" s="21">
        <v>7424</v>
      </c>
      <c r="G38" s="21">
        <v>15064</v>
      </c>
      <c r="H38" s="22">
        <v>92</v>
      </c>
    </row>
    <row r="39" spans="2:8" ht="15">
      <c r="B39" s="20" t="s">
        <v>21</v>
      </c>
      <c r="C39" s="24">
        <f>+D39+E39+F39+G39+H39</f>
        <v>621062</v>
      </c>
      <c r="D39" s="24">
        <v>123993</v>
      </c>
      <c r="E39" s="24">
        <v>116629</v>
      </c>
      <c r="F39" s="24">
        <v>165100</v>
      </c>
      <c r="G39" s="24">
        <v>207539</v>
      </c>
      <c r="H39" s="24">
        <v>7801</v>
      </c>
    </row>
    <row r="40" spans="2:17" ht="15" customHeight="1">
      <c r="B40" s="19" t="s">
        <v>18</v>
      </c>
      <c r="C40" s="24">
        <f aca="true" t="shared" si="5" ref="C40:H40">+C37+C38+C39</f>
        <v>884279</v>
      </c>
      <c r="D40" s="24">
        <f t="shared" si="5"/>
        <v>175283</v>
      </c>
      <c r="E40" s="24">
        <f t="shared" si="5"/>
        <v>139585</v>
      </c>
      <c r="F40" s="24">
        <f t="shared" si="5"/>
        <v>229000</v>
      </c>
      <c r="G40" s="24">
        <f t="shared" si="5"/>
        <v>328570</v>
      </c>
      <c r="H40" s="24">
        <f t="shared" si="5"/>
        <v>11841</v>
      </c>
      <c r="J40" s="17"/>
      <c r="K40" s="36"/>
      <c r="L40" s="33"/>
      <c r="M40" s="33"/>
      <c r="N40" s="33"/>
      <c r="O40" s="33"/>
      <c r="P40" s="33"/>
      <c r="Q40" s="33"/>
    </row>
    <row r="41" spans="2:17" ht="15" customHeight="1">
      <c r="B41" s="139" t="s">
        <v>12</v>
      </c>
      <c r="C41" s="26"/>
      <c r="D41" s="26"/>
      <c r="E41" s="26"/>
      <c r="F41" s="26"/>
      <c r="G41" s="26"/>
      <c r="H41" s="26"/>
      <c r="I41" s="76"/>
      <c r="J41" s="17"/>
      <c r="K41" s="37"/>
      <c r="L41" s="34"/>
      <c r="M41" s="34"/>
      <c r="N41" s="34"/>
      <c r="O41" s="34"/>
      <c r="P41" s="34"/>
      <c r="Q41" s="34"/>
    </row>
    <row r="42" spans="2:17" ht="15" customHeight="1">
      <c r="B42" s="20" t="s">
        <v>19</v>
      </c>
      <c r="C42" s="21">
        <f>+D42+E42+F42+G42+H42</f>
        <v>317290</v>
      </c>
      <c r="D42" s="21">
        <v>73069</v>
      </c>
      <c r="E42" s="21">
        <v>37368</v>
      </c>
      <c r="F42" s="21">
        <v>72433</v>
      </c>
      <c r="G42" s="21">
        <v>128399</v>
      </c>
      <c r="H42" s="21">
        <v>6021</v>
      </c>
      <c r="I42" s="76"/>
      <c r="J42" s="91"/>
      <c r="K42" s="192"/>
      <c r="L42" s="5"/>
      <c r="M42" s="5"/>
      <c r="N42" s="5"/>
      <c r="O42" s="5"/>
      <c r="P42" s="5"/>
      <c r="Q42" s="6"/>
    </row>
    <row r="43" spans="2:17" ht="15" customHeight="1">
      <c r="B43" s="20" t="s">
        <v>20</v>
      </c>
      <c r="C43" s="21">
        <f>+D43+E43+F43+G43+H43</f>
        <v>34657</v>
      </c>
      <c r="D43" s="21">
        <v>2263</v>
      </c>
      <c r="E43" s="21">
        <v>1414</v>
      </c>
      <c r="F43" s="21">
        <v>11217</v>
      </c>
      <c r="G43" s="21">
        <v>19391</v>
      </c>
      <c r="H43" s="22">
        <v>372</v>
      </c>
      <c r="I43" s="76"/>
      <c r="K43" s="192"/>
      <c r="L43" s="35"/>
      <c r="M43" s="35"/>
      <c r="N43" s="35"/>
      <c r="O43" s="35"/>
      <c r="P43" s="35"/>
      <c r="Q43" s="35"/>
    </row>
    <row r="44" spans="2:17" ht="15.75" customHeight="1">
      <c r="B44" s="20" t="s">
        <v>21</v>
      </c>
      <c r="C44" s="24">
        <f>+D44+E44+F44+G44+H44</f>
        <v>711713</v>
      </c>
      <c r="D44" s="24">
        <v>139625</v>
      </c>
      <c r="E44" s="24">
        <v>131902</v>
      </c>
      <c r="F44" s="24">
        <v>189823</v>
      </c>
      <c r="G44" s="24">
        <v>241070</v>
      </c>
      <c r="H44" s="24">
        <v>9293</v>
      </c>
      <c r="I44" s="76"/>
      <c r="K44" s="192"/>
      <c r="L44" s="5"/>
      <c r="M44" s="5"/>
      <c r="N44" s="5"/>
      <c r="O44" s="5"/>
      <c r="P44" s="5"/>
      <c r="Q44" s="5"/>
    </row>
    <row r="45" spans="2:17" ht="15" customHeight="1">
      <c r="B45" s="19" t="s">
        <v>18</v>
      </c>
      <c r="C45" s="24">
        <f aca="true" t="shared" si="6" ref="C45:H45">+C42+C43+C44</f>
        <v>1063660</v>
      </c>
      <c r="D45" s="24">
        <f t="shared" si="6"/>
        <v>214957</v>
      </c>
      <c r="E45" s="24">
        <f t="shared" si="6"/>
        <v>170684</v>
      </c>
      <c r="F45" s="24">
        <f t="shared" si="6"/>
        <v>273473</v>
      </c>
      <c r="G45" s="24">
        <f t="shared" si="6"/>
        <v>388860</v>
      </c>
      <c r="H45" s="24">
        <f t="shared" si="6"/>
        <v>15686</v>
      </c>
      <c r="I45" s="76"/>
      <c r="J45" s="17"/>
      <c r="K45" s="192"/>
      <c r="L45" s="35"/>
      <c r="M45" s="35"/>
      <c r="N45" s="35"/>
      <c r="O45" s="35"/>
      <c r="P45" s="35"/>
      <c r="Q45" s="35"/>
    </row>
    <row r="46" spans="2:17" ht="15.75">
      <c r="B46" s="139" t="s">
        <v>13</v>
      </c>
      <c r="C46" s="26"/>
      <c r="D46" s="26"/>
      <c r="E46" s="26"/>
      <c r="F46" s="26"/>
      <c r="G46" s="26"/>
      <c r="H46" s="26"/>
      <c r="K46" s="192"/>
      <c r="L46" s="5"/>
      <c r="M46" s="5"/>
      <c r="N46" s="5"/>
      <c r="O46" s="5"/>
      <c r="P46" s="5"/>
      <c r="Q46" s="6"/>
    </row>
    <row r="47" spans="2:17" ht="15">
      <c r="B47" s="20" t="s">
        <v>19</v>
      </c>
      <c r="C47" s="21">
        <f>+D47+E47+F47+G47+H47</f>
        <v>382055</v>
      </c>
      <c r="D47" s="21">
        <v>93599</v>
      </c>
      <c r="E47" s="21">
        <v>47502</v>
      </c>
      <c r="F47" s="21">
        <v>79271</v>
      </c>
      <c r="G47" s="21">
        <v>153582</v>
      </c>
      <c r="H47" s="21">
        <v>8101</v>
      </c>
      <c r="K47" s="192"/>
      <c r="L47" s="35"/>
      <c r="M47" s="35"/>
      <c r="N47" s="35"/>
      <c r="O47" s="35"/>
      <c r="P47" s="35"/>
      <c r="Q47" s="6"/>
    </row>
    <row r="48" spans="2:17" ht="15">
      <c r="B48" s="20" t="s">
        <v>20</v>
      </c>
      <c r="C48" s="21">
        <f>+D48+E48+F48+G48+H48</f>
        <v>26291</v>
      </c>
      <c r="D48" s="21">
        <v>2327</v>
      </c>
      <c r="E48" s="21">
        <v>1234</v>
      </c>
      <c r="F48" s="21">
        <v>8759</v>
      </c>
      <c r="G48" s="21">
        <v>13808</v>
      </c>
      <c r="H48" s="22">
        <v>163</v>
      </c>
      <c r="K48" s="195"/>
      <c r="L48" s="195"/>
      <c r="M48" s="195"/>
      <c r="N48" s="195"/>
      <c r="O48" s="195"/>
      <c r="P48" s="195"/>
      <c r="Q48" s="195"/>
    </row>
    <row r="49" spans="2:8" ht="15">
      <c r="B49" s="20" t="s">
        <v>21</v>
      </c>
      <c r="C49" s="24">
        <f>+D49+E49+F49+G49+H49</f>
        <v>723111</v>
      </c>
      <c r="D49" s="24">
        <v>129913</v>
      </c>
      <c r="E49" s="24">
        <v>136882</v>
      </c>
      <c r="F49" s="24">
        <v>192607</v>
      </c>
      <c r="G49" s="24">
        <v>255406</v>
      </c>
      <c r="H49" s="24">
        <v>8303</v>
      </c>
    </row>
    <row r="50" spans="2:8" ht="15">
      <c r="B50" s="19" t="s">
        <v>18</v>
      </c>
      <c r="C50" s="24">
        <f aca="true" t="shared" si="7" ref="C50:H50">+C47+C48+C49</f>
        <v>1131457</v>
      </c>
      <c r="D50" s="24">
        <f t="shared" si="7"/>
        <v>225839</v>
      </c>
      <c r="E50" s="24">
        <f t="shared" si="7"/>
        <v>185618</v>
      </c>
      <c r="F50" s="24">
        <f t="shared" si="7"/>
        <v>280637</v>
      </c>
      <c r="G50" s="24">
        <f t="shared" si="7"/>
        <v>422796</v>
      </c>
      <c r="H50" s="24">
        <f t="shared" si="7"/>
        <v>16567</v>
      </c>
    </row>
    <row r="51" spans="2:8" ht="15.75">
      <c r="B51" s="139" t="s">
        <v>14</v>
      </c>
      <c r="C51" s="26"/>
      <c r="D51" s="26"/>
      <c r="E51" s="26"/>
      <c r="F51" s="26"/>
      <c r="G51" s="26"/>
      <c r="H51" s="26"/>
    </row>
    <row r="52" spans="2:8" ht="15">
      <c r="B52" s="20" t="s">
        <v>19</v>
      </c>
      <c r="C52" s="21">
        <f>+D52+E52+F52+G52+H52</f>
        <v>191969</v>
      </c>
      <c r="D52" s="21">
        <v>41533</v>
      </c>
      <c r="E52" s="21">
        <v>19632</v>
      </c>
      <c r="F52" s="21">
        <v>44440</v>
      </c>
      <c r="G52" s="21">
        <v>82628</v>
      </c>
      <c r="H52" s="21">
        <v>3736</v>
      </c>
    </row>
    <row r="53" spans="2:8" ht="15">
      <c r="B53" s="20" t="s">
        <v>20</v>
      </c>
      <c r="C53" s="21">
        <f>+D53+E53+F53+G53+H53</f>
        <v>25966</v>
      </c>
      <c r="D53" s="21">
        <v>2124</v>
      </c>
      <c r="E53" s="21">
        <v>1511</v>
      </c>
      <c r="F53" s="21">
        <v>7247</v>
      </c>
      <c r="G53" s="21">
        <v>15034</v>
      </c>
      <c r="H53" s="22">
        <v>50</v>
      </c>
    </row>
    <row r="54" spans="2:8" ht="15">
      <c r="B54" s="20" t="s">
        <v>21</v>
      </c>
      <c r="C54" s="24">
        <f>+D54+E54+F54+G54+H54</f>
        <v>626576</v>
      </c>
      <c r="D54" s="24">
        <v>112812</v>
      </c>
      <c r="E54" s="24">
        <v>114731</v>
      </c>
      <c r="F54" s="24">
        <v>171812</v>
      </c>
      <c r="G54" s="24">
        <v>217679</v>
      </c>
      <c r="H54" s="24">
        <v>9542</v>
      </c>
    </row>
    <row r="55" spans="2:8" ht="15">
      <c r="B55" s="19" t="s">
        <v>18</v>
      </c>
      <c r="C55" s="24">
        <f aca="true" t="shared" si="8" ref="C55:H55">+C52+C53+C54</f>
        <v>844511</v>
      </c>
      <c r="D55" s="24">
        <f t="shared" si="8"/>
        <v>156469</v>
      </c>
      <c r="E55" s="24">
        <f t="shared" si="8"/>
        <v>135874</v>
      </c>
      <c r="F55" s="24">
        <f t="shared" si="8"/>
        <v>223499</v>
      </c>
      <c r="G55" s="24">
        <f t="shared" si="8"/>
        <v>315341</v>
      </c>
      <c r="H55" s="24">
        <f t="shared" si="8"/>
        <v>13328</v>
      </c>
    </row>
    <row r="56" spans="2:8" ht="15.75">
      <c r="B56" s="139" t="s">
        <v>15</v>
      </c>
      <c r="C56" s="26"/>
      <c r="D56" s="26"/>
      <c r="E56" s="26"/>
      <c r="F56" s="26"/>
      <c r="G56" s="26"/>
      <c r="H56" s="26"/>
    </row>
    <row r="57" spans="2:8" ht="15">
      <c r="B57" s="20" t="s">
        <v>19</v>
      </c>
      <c r="C57" s="21">
        <v>158019</v>
      </c>
      <c r="D57" s="21">
        <v>30015</v>
      </c>
      <c r="E57" s="21">
        <v>12002</v>
      </c>
      <c r="F57" s="21">
        <v>41628</v>
      </c>
      <c r="G57" s="21">
        <v>72265</v>
      </c>
      <c r="H57" s="21">
        <v>2109</v>
      </c>
    </row>
    <row r="58" spans="2:10" ht="15">
      <c r="B58" s="20" t="s">
        <v>20</v>
      </c>
      <c r="C58" s="21">
        <v>26536</v>
      </c>
      <c r="D58" s="21">
        <v>2707</v>
      </c>
      <c r="E58" s="21">
        <v>1921</v>
      </c>
      <c r="F58" s="21">
        <v>8718</v>
      </c>
      <c r="G58" s="21">
        <v>13121</v>
      </c>
      <c r="H58" s="22">
        <v>69</v>
      </c>
      <c r="J58" s="17"/>
    </row>
    <row r="59" spans="2:8" ht="15">
      <c r="B59" s="20" t="s">
        <v>21</v>
      </c>
      <c r="C59" s="24">
        <f>SUM(D59:H59)</f>
        <v>796703</v>
      </c>
      <c r="D59" s="24">
        <v>135762</v>
      </c>
      <c r="E59" s="24">
        <v>122887</v>
      </c>
      <c r="F59" s="24">
        <v>243282</v>
      </c>
      <c r="G59" s="24">
        <v>286325</v>
      </c>
      <c r="H59" s="24">
        <v>8447</v>
      </c>
    </row>
    <row r="60" spans="2:8" ht="15">
      <c r="B60" s="19" t="s">
        <v>18</v>
      </c>
      <c r="C60" s="24">
        <f aca="true" t="shared" si="9" ref="C60:H60">+C57+C58+C59</f>
        <v>981258</v>
      </c>
      <c r="D60" s="24">
        <f t="shared" si="9"/>
        <v>168484</v>
      </c>
      <c r="E60" s="24">
        <f t="shared" si="9"/>
        <v>136810</v>
      </c>
      <c r="F60" s="24">
        <f t="shared" si="9"/>
        <v>293628</v>
      </c>
      <c r="G60" s="24">
        <f t="shared" si="9"/>
        <v>371711</v>
      </c>
      <c r="H60" s="24">
        <f t="shared" si="9"/>
        <v>10625</v>
      </c>
    </row>
    <row r="61" spans="2:8" ht="15.75">
      <c r="B61" s="139" t="s">
        <v>16</v>
      </c>
      <c r="C61" s="26"/>
      <c r="D61" s="26"/>
      <c r="E61" s="26"/>
      <c r="F61" s="26"/>
      <c r="G61" s="26"/>
      <c r="H61" s="26"/>
    </row>
    <row r="62" spans="2:8" ht="15">
      <c r="B62" s="20" t="s">
        <v>19</v>
      </c>
      <c r="C62" s="21">
        <v>128417</v>
      </c>
      <c r="D62" s="21">
        <v>24103</v>
      </c>
      <c r="E62" s="21">
        <v>8013</v>
      </c>
      <c r="F62" s="21">
        <v>37399</v>
      </c>
      <c r="G62" s="21">
        <v>57038</v>
      </c>
      <c r="H62" s="21">
        <v>1864</v>
      </c>
    </row>
    <row r="63" spans="2:8" ht="15">
      <c r="B63" s="20" t="s">
        <v>20</v>
      </c>
      <c r="C63" s="21">
        <v>16531</v>
      </c>
      <c r="D63" s="21">
        <v>775</v>
      </c>
      <c r="E63" s="21">
        <v>2096</v>
      </c>
      <c r="F63" s="21">
        <v>6633</v>
      </c>
      <c r="G63" s="21">
        <v>7004</v>
      </c>
      <c r="H63" s="22">
        <v>0</v>
      </c>
    </row>
    <row r="64" spans="2:8" ht="15">
      <c r="B64" s="20" t="s">
        <v>21</v>
      </c>
      <c r="C64" s="24">
        <f>+D64+E64+F64+G64+H64</f>
        <v>853354</v>
      </c>
      <c r="D64" s="24">
        <v>128831</v>
      </c>
      <c r="E64" s="24">
        <v>124013</v>
      </c>
      <c r="F64" s="24">
        <v>275655</v>
      </c>
      <c r="G64" s="24">
        <v>312916</v>
      </c>
      <c r="H64" s="24">
        <v>11939</v>
      </c>
    </row>
    <row r="65" spans="2:8" ht="15">
      <c r="B65" s="19" t="s">
        <v>18</v>
      </c>
      <c r="C65" s="24">
        <f aca="true" t="shared" si="10" ref="C65:H65">+C62+C63+C64</f>
        <v>998302</v>
      </c>
      <c r="D65" s="24">
        <f t="shared" si="10"/>
        <v>153709</v>
      </c>
      <c r="E65" s="24">
        <f t="shared" si="10"/>
        <v>134122</v>
      </c>
      <c r="F65" s="24">
        <f t="shared" si="10"/>
        <v>319687</v>
      </c>
      <c r="G65" s="24">
        <f t="shared" si="10"/>
        <v>376958</v>
      </c>
      <c r="H65" s="24">
        <f t="shared" si="10"/>
        <v>13803</v>
      </c>
    </row>
    <row r="66" spans="2:8" ht="15.75">
      <c r="B66" s="139" t="s">
        <v>17</v>
      </c>
      <c r="C66" s="26"/>
      <c r="D66" s="26"/>
      <c r="E66" s="26"/>
      <c r="F66" s="26"/>
      <c r="G66" s="26"/>
      <c r="H66" s="26"/>
    </row>
    <row r="67" spans="2:8" ht="15">
      <c r="B67" s="20" t="s">
        <v>19</v>
      </c>
      <c r="C67" s="21">
        <v>137274</v>
      </c>
      <c r="D67" s="21">
        <v>27102</v>
      </c>
      <c r="E67" s="21">
        <v>7892</v>
      </c>
      <c r="F67" s="21">
        <v>49782</v>
      </c>
      <c r="G67" s="21">
        <v>50841</v>
      </c>
      <c r="H67" s="21">
        <v>1657</v>
      </c>
    </row>
    <row r="68" spans="2:8" ht="15">
      <c r="B68" s="20" t="s">
        <v>20</v>
      </c>
      <c r="C68" s="21">
        <v>22019</v>
      </c>
      <c r="D68" s="21">
        <v>682</v>
      </c>
      <c r="E68" s="21">
        <v>1914</v>
      </c>
      <c r="F68" s="21">
        <v>8445</v>
      </c>
      <c r="G68" s="21">
        <v>10953</v>
      </c>
      <c r="H68" s="22">
        <v>0</v>
      </c>
    </row>
    <row r="69" spans="2:8" ht="15">
      <c r="B69" s="20" t="s">
        <v>21</v>
      </c>
      <c r="C69" s="24">
        <f>+D69+E69+F69+G69+H69</f>
        <v>806457</v>
      </c>
      <c r="D69" s="24">
        <v>116850</v>
      </c>
      <c r="E69" s="24">
        <v>117867</v>
      </c>
      <c r="F69" s="24">
        <v>257797</v>
      </c>
      <c r="G69" s="24">
        <v>302346</v>
      </c>
      <c r="H69" s="24">
        <v>11597</v>
      </c>
    </row>
    <row r="70" spans="2:8" ht="15">
      <c r="B70" s="19" t="s">
        <v>18</v>
      </c>
      <c r="C70" s="24">
        <f aca="true" t="shared" si="11" ref="C70:H70">+C67+C68+C69</f>
        <v>965750</v>
      </c>
      <c r="D70" s="24">
        <f t="shared" si="11"/>
        <v>144634</v>
      </c>
      <c r="E70" s="24">
        <f t="shared" si="11"/>
        <v>127673</v>
      </c>
      <c r="F70" s="24">
        <f t="shared" si="11"/>
        <v>316024</v>
      </c>
      <c r="G70" s="24">
        <f t="shared" si="11"/>
        <v>364140</v>
      </c>
      <c r="H70" s="24">
        <f t="shared" si="11"/>
        <v>13254</v>
      </c>
    </row>
    <row r="71" spans="2:8" s="9" customFormat="1" ht="3" customHeight="1">
      <c r="B71" s="14"/>
      <c r="C71" s="14"/>
      <c r="D71" s="14"/>
      <c r="E71" s="14"/>
      <c r="F71" s="14"/>
      <c r="G71" s="14"/>
      <c r="H71" s="14"/>
    </row>
    <row r="72" spans="2:8" ht="15.75">
      <c r="B72" s="140" t="s">
        <v>22</v>
      </c>
      <c r="C72" s="141" t="s">
        <v>0</v>
      </c>
      <c r="D72" s="141" t="s">
        <v>1</v>
      </c>
      <c r="E72" s="141" t="s">
        <v>2</v>
      </c>
      <c r="F72" s="141" t="s">
        <v>3</v>
      </c>
      <c r="G72" s="141" t="s">
        <v>4</v>
      </c>
      <c r="H72" s="141" t="s">
        <v>5</v>
      </c>
    </row>
    <row r="73" spans="2:8" ht="15">
      <c r="B73" s="30" t="s">
        <v>19</v>
      </c>
      <c r="C73" s="31">
        <f aca="true" t="shared" si="12" ref="C73:H75">+C12+C17+C22+C27+C32+C37+C42+C47+C52+C57+C62+C67</f>
        <v>2442740</v>
      </c>
      <c r="D73" s="31">
        <f t="shared" si="12"/>
        <v>506171</v>
      </c>
      <c r="E73" s="31">
        <f t="shared" si="12"/>
        <v>231593</v>
      </c>
      <c r="F73" s="31">
        <f t="shared" si="12"/>
        <v>618832</v>
      </c>
      <c r="G73" s="31">
        <f t="shared" si="12"/>
        <v>1046405</v>
      </c>
      <c r="H73" s="31">
        <f t="shared" si="12"/>
        <v>39739</v>
      </c>
    </row>
    <row r="74" spans="2:8" ht="15">
      <c r="B74" s="30" t="s">
        <v>20</v>
      </c>
      <c r="C74" s="31">
        <f t="shared" si="12"/>
        <v>312055</v>
      </c>
      <c r="D74" s="31">
        <f t="shared" si="12"/>
        <v>30399</v>
      </c>
      <c r="E74" s="31">
        <f t="shared" si="12"/>
        <v>16844</v>
      </c>
      <c r="F74" s="31">
        <f t="shared" si="12"/>
        <v>97761</v>
      </c>
      <c r="G74" s="31">
        <f t="shared" si="12"/>
        <v>166025</v>
      </c>
      <c r="H74" s="31">
        <f t="shared" si="12"/>
        <v>978</v>
      </c>
    </row>
    <row r="75" spans="2:8" ht="15">
      <c r="B75" s="30" t="s">
        <v>21</v>
      </c>
      <c r="C75" s="31">
        <f t="shared" si="12"/>
        <v>9213288</v>
      </c>
      <c r="D75" s="31">
        <f t="shared" si="12"/>
        <v>1587237</v>
      </c>
      <c r="E75" s="31">
        <f t="shared" si="12"/>
        <v>1457086</v>
      </c>
      <c r="F75" s="31">
        <f t="shared" si="12"/>
        <v>2685267</v>
      </c>
      <c r="G75" s="31">
        <f t="shared" si="12"/>
        <v>3359584</v>
      </c>
      <c r="H75" s="31">
        <f t="shared" si="12"/>
        <v>124114</v>
      </c>
    </row>
    <row r="76" spans="2:8" ht="15">
      <c r="B76" s="32" t="s">
        <v>18</v>
      </c>
      <c r="C76" s="31">
        <f aca="true" t="shared" si="13" ref="C76:H76">+C73+C74+C75</f>
        <v>11968083</v>
      </c>
      <c r="D76" s="31">
        <f t="shared" si="13"/>
        <v>2123807</v>
      </c>
      <c r="E76" s="31">
        <f t="shared" si="13"/>
        <v>1705523</v>
      </c>
      <c r="F76" s="31">
        <f t="shared" si="13"/>
        <v>3401860</v>
      </c>
      <c r="G76" s="31">
        <f t="shared" si="13"/>
        <v>4572014</v>
      </c>
      <c r="H76" s="31">
        <f t="shared" si="13"/>
        <v>164831</v>
      </c>
    </row>
    <row r="77" spans="2:8" s="9" customFormat="1" ht="3" customHeight="1">
      <c r="B77" s="14"/>
      <c r="C77" s="14"/>
      <c r="D77" s="14"/>
      <c r="E77" s="14"/>
      <c r="F77" s="14"/>
      <c r="G77" s="14"/>
      <c r="H77" s="14"/>
    </row>
    <row r="78" spans="2:15" ht="12.75">
      <c r="B78" s="7"/>
      <c r="C78" s="7"/>
      <c r="D78" s="7"/>
      <c r="E78" s="7"/>
      <c r="F78" s="8"/>
      <c r="G78" s="7"/>
      <c r="H78" s="7"/>
      <c r="J78" s="17"/>
      <c r="K78" s="17"/>
      <c r="L78" s="17"/>
      <c r="M78" s="17"/>
      <c r="N78" s="17"/>
      <c r="O78" s="17"/>
    </row>
    <row r="79" spans="2:15" ht="12.75">
      <c r="B79" s="39" t="s">
        <v>54</v>
      </c>
      <c r="C79" s="7"/>
      <c r="D79" s="7"/>
      <c r="E79" s="7"/>
      <c r="F79" s="7"/>
      <c r="G79" s="7"/>
      <c r="H79" s="7"/>
      <c r="J79" s="17"/>
      <c r="K79" s="17"/>
      <c r="L79" s="17"/>
      <c r="M79" s="17"/>
      <c r="N79" s="17"/>
      <c r="O79" s="17"/>
    </row>
    <row r="80" spans="3:15" ht="15.75">
      <c r="C80" s="28"/>
      <c r="D80" s="29"/>
      <c r="E80" s="29"/>
      <c r="F80" s="29"/>
      <c r="G80" s="29"/>
      <c r="H80" s="29"/>
      <c r="J80" s="17"/>
      <c r="K80" s="17"/>
      <c r="L80" s="17"/>
      <c r="M80" s="17"/>
      <c r="N80" s="17"/>
      <c r="O80" s="17"/>
    </row>
    <row r="81" spans="3:15" ht="15">
      <c r="C81" s="30"/>
      <c r="D81" s="31"/>
      <c r="E81" s="31"/>
      <c r="F81" s="31"/>
      <c r="G81" s="31"/>
      <c r="H81" s="31"/>
      <c r="J81" s="17"/>
      <c r="K81" s="17"/>
      <c r="L81" s="17"/>
      <c r="M81" s="17"/>
      <c r="N81" s="17"/>
      <c r="O81" s="17"/>
    </row>
    <row r="82" spans="3:10" ht="15">
      <c r="C82" s="90"/>
      <c r="D82" s="90"/>
      <c r="E82" s="90"/>
      <c r="F82" s="90"/>
      <c r="G82" s="90"/>
      <c r="H82" s="90"/>
      <c r="J82" s="17"/>
    </row>
    <row r="83" spans="2:8" ht="15">
      <c r="B83" s="78"/>
      <c r="C83" s="90"/>
      <c r="D83" s="90"/>
      <c r="E83" s="90"/>
      <c r="F83" s="90"/>
      <c r="G83" s="90"/>
      <c r="H83" s="90"/>
    </row>
    <row r="84" spans="2:8" ht="15">
      <c r="B84" s="80"/>
      <c r="C84" s="90"/>
      <c r="D84" s="90"/>
      <c r="E84" s="90"/>
      <c r="F84" s="90"/>
      <c r="G84" s="90"/>
      <c r="H84" s="90"/>
    </row>
    <row r="85" spans="2:8" ht="15">
      <c r="B85" s="194"/>
      <c r="C85" s="90"/>
      <c r="D85" s="90"/>
      <c r="E85" s="90"/>
      <c r="F85" s="90"/>
      <c r="G85" s="90"/>
      <c r="H85" s="90"/>
    </row>
    <row r="86" spans="2:8" ht="12.75">
      <c r="B86" s="194"/>
      <c r="C86" s="84"/>
      <c r="D86" s="85"/>
      <c r="E86" s="84"/>
      <c r="F86" s="85"/>
      <c r="G86" s="84"/>
      <c r="H86" s="85"/>
    </row>
    <row r="87" spans="2:8" ht="18">
      <c r="B87" s="194"/>
      <c r="C87" s="81"/>
      <c r="D87" s="82"/>
      <c r="E87" s="89"/>
      <c r="F87" s="82"/>
      <c r="G87" s="81"/>
      <c r="H87" s="82"/>
    </row>
    <row r="88" spans="2:8" ht="18">
      <c r="B88" s="194"/>
      <c r="C88" s="84"/>
      <c r="D88" s="85"/>
      <c r="E88" s="89"/>
      <c r="F88" s="85"/>
      <c r="G88" s="84"/>
      <c r="H88" s="85"/>
    </row>
    <row r="89" spans="2:8" ht="12.75">
      <c r="B89" s="194"/>
      <c r="C89" s="81"/>
      <c r="D89" s="83"/>
      <c r="E89" s="81"/>
      <c r="F89" s="82"/>
      <c r="G89" s="81"/>
      <c r="H89" s="83"/>
    </row>
    <row r="90" spans="2:8" ht="12.75">
      <c r="B90" s="194"/>
      <c r="C90" s="84"/>
      <c r="D90" s="85"/>
      <c r="E90" s="84"/>
      <c r="F90" s="85"/>
      <c r="G90" s="84"/>
      <c r="H90" s="83"/>
    </row>
    <row r="91" spans="2:8" ht="12.75">
      <c r="B91" s="79"/>
      <c r="C91" s="79"/>
      <c r="D91" s="79"/>
      <c r="E91" s="79"/>
      <c r="F91" s="79"/>
      <c r="G91" s="79"/>
      <c r="H91" s="79"/>
    </row>
    <row r="92" spans="2:8" ht="12.75">
      <c r="B92" s="79"/>
      <c r="C92" s="79"/>
      <c r="D92" s="79"/>
      <c r="E92" s="79"/>
      <c r="F92" s="79"/>
      <c r="G92" s="79"/>
      <c r="H92" s="79"/>
    </row>
    <row r="93" spans="2:8" ht="12.75">
      <c r="B93" s="86"/>
      <c r="C93" s="77"/>
      <c r="D93" s="77"/>
      <c r="E93" s="79"/>
      <c r="F93" s="79"/>
      <c r="G93" s="79"/>
      <c r="H93" s="79"/>
    </row>
    <row r="94" spans="2:8" ht="12.75">
      <c r="B94" s="86"/>
      <c r="C94" s="77"/>
      <c r="D94" s="77"/>
      <c r="E94" s="79"/>
      <c r="F94" s="79"/>
      <c r="G94" s="79"/>
      <c r="H94" s="79"/>
    </row>
    <row r="95" spans="2:8" ht="12.75">
      <c r="B95" s="86"/>
      <c r="C95" s="77"/>
      <c r="D95" s="77"/>
      <c r="E95" s="79"/>
      <c r="F95" s="79"/>
      <c r="G95" s="79"/>
      <c r="H95" s="79"/>
    </row>
    <row r="96" spans="2:8" ht="12.75">
      <c r="B96" s="86"/>
      <c r="C96" s="77"/>
      <c r="D96" s="77"/>
      <c r="E96" s="79"/>
      <c r="F96" s="79"/>
      <c r="G96" s="79"/>
      <c r="H96" s="79"/>
    </row>
    <row r="97" spans="2:8" ht="12.75">
      <c r="B97" s="86"/>
      <c r="C97" s="77"/>
      <c r="D97" s="77"/>
      <c r="E97" s="79"/>
      <c r="F97" s="79"/>
      <c r="G97" s="79"/>
      <c r="H97" s="79"/>
    </row>
    <row r="98" spans="2:8" ht="12.75">
      <c r="B98" s="79"/>
      <c r="C98" s="79"/>
      <c r="D98" s="79"/>
      <c r="E98" s="79"/>
      <c r="F98" s="79"/>
      <c r="G98" s="79"/>
      <c r="H98" s="79"/>
    </row>
  </sheetData>
  <sheetProtection/>
  <mergeCells count="7">
    <mergeCell ref="B89:B90"/>
    <mergeCell ref="K42:K43"/>
    <mergeCell ref="K44:K45"/>
    <mergeCell ref="K46:K47"/>
    <mergeCell ref="K48:Q48"/>
    <mergeCell ref="B85:B86"/>
    <mergeCell ref="B87:B88"/>
  </mergeCells>
  <hyperlinks>
    <hyperlink ref="H8" location="Indice!A1" display="Indice "/>
  </hyperlinks>
  <printOptions/>
  <pageMargins left="1.141732283464567" right="0.4330708661417323" top="0.1968503937007874" bottom="0.6299212598425197" header="0" footer="0"/>
  <pageSetup fitToHeight="1" fitToWidth="1" horizontalDpi="600" verticalDpi="600" orientation="portrait" paperSize="9" scale="69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43"/>
  <sheetViews>
    <sheetView view="pageBreakPreview" zoomScaleSheetLayoutView="100" workbookViewId="0" topLeftCell="A1">
      <selection activeCell="G16" sqref="G16"/>
    </sheetView>
  </sheetViews>
  <sheetFormatPr defaultColWidth="11.421875" defaultRowHeight="12.75"/>
  <cols>
    <col min="1" max="1" width="23.7109375" style="0" customWidth="1"/>
    <col min="2" max="2" width="16.28125" style="0" bestFit="1" customWidth="1"/>
    <col min="3" max="3" width="13.421875" style="0" customWidth="1"/>
    <col min="4" max="4" width="17.28125" style="0" bestFit="1" customWidth="1"/>
    <col min="5" max="5" width="17.421875" style="0" customWidth="1"/>
    <col min="6" max="6" width="11.421875" style="0" bestFit="1" customWidth="1"/>
    <col min="7" max="7" width="15.140625" style="0" customWidth="1"/>
  </cols>
  <sheetData>
    <row r="1" spans="1:7" ht="12.75">
      <c r="A1" s="118"/>
      <c r="B1" s="118"/>
      <c r="C1" s="118"/>
      <c r="D1" s="118"/>
      <c r="E1" s="118"/>
      <c r="F1" s="118"/>
      <c r="G1" s="118"/>
    </row>
    <row r="2" spans="1:7" ht="12.75">
      <c r="A2" s="118"/>
      <c r="B2" s="118"/>
      <c r="C2" s="118"/>
      <c r="D2" s="118"/>
      <c r="E2" s="118"/>
      <c r="F2" s="118"/>
      <c r="G2" s="118"/>
    </row>
    <row r="3" spans="1:7" ht="12.75">
      <c r="A3" s="118"/>
      <c r="B3" s="118"/>
      <c r="C3" s="118"/>
      <c r="D3" s="118"/>
      <c r="E3" s="118"/>
      <c r="F3" s="118"/>
      <c r="G3" s="118"/>
    </row>
    <row r="4" spans="1:7" ht="12.75">
      <c r="A4" s="118"/>
      <c r="B4" s="118"/>
      <c r="C4" s="118"/>
      <c r="D4" s="118"/>
      <c r="E4" s="118"/>
      <c r="F4" s="118"/>
      <c r="G4" s="118"/>
    </row>
    <row r="5" spans="1:7" ht="3.75" customHeight="1">
      <c r="A5" s="118"/>
      <c r="B5" s="118"/>
      <c r="C5" s="118"/>
      <c r="D5" s="118"/>
      <c r="E5" s="118"/>
      <c r="F5" s="118"/>
      <c r="G5" s="118"/>
    </row>
    <row r="6" spans="1:7" ht="3.75" customHeight="1">
      <c r="A6" s="118"/>
      <c r="B6" s="118"/>
      <c r="C6" s="118"/>
      <c r="D6" s="118"/>
      <c r="E6" s="118"/>
      <c r="F6" s="118"/>
      <c r="G6" s="118"/>
    </row>
    <row r="7" spans="1:7" ht="3.75" customHeight="1">
      <c r="A7" s="118"/>
      <c r="B7" s="118"/>
      <c r="C7" s="118"/>
      <c r="D7" s="118"/>
      <c r="E7" s="118"/>
      <c r="F7" s="118"/>
      <c r="G7" s="118"/>
    </row>
    <row r="8" spans="1:7" ht="3.75" customHeight="1">
      <c r="A8" s="118"/>
      <c r="B8" s="118"/>
      <c r="C8" s="118"/>
      <c r="D8" s="118"/>
      <c r="E8" s="118"/>
      <c r="F8" s="118"/>
      <c r="G8" s="118"/>
    </row>
    <row r="9" spans="1:7" ht="3.75" customHeight="1">
      <c r="A9" s="118"/>
      <c r="B9" s="118"/>
      <c r="C9" s="118"/>
      <c r="D9" s="118"/>
      <c r="E9" s="118"/>
      <c r="F9" s="118"/>
      <c r="G9" s="118"/>
    </row>
    <row r="10" spans="1:7" ht="3.75" customHeight="1">
      <c r="A10" s="118"/>
      <c r="B10" s="118"/>
      <c r="C10" s="118"/>
      <c r="D10" s="118"/>
      <c r="E10" s="118"/>
      <c r="F10" s="118"/>
      <c r="G10" s="118"/>
    </row>
    <row r="11" spans="1:7" ht="3.75" customHeight="1">
      <c r="A11" s="118"/>
      <c r="B11" s="118"/>
      <c r="C11" s="118"/>
      <c r="D11" s="118"/>
      <c r="E11" s="118"/>
      <c r="F11" s="118"/>
      <c r="G11" s="118"/>
    </row>
    <row r="12" spans="1:7" ht="3.75" customHeight="1">
      <c r="A12" s="118"/>
      <c r="B12" s="118"/>
      <c r="C12" s="118"/>
      <c r="D12" s="118"/>
      <c r="E12" s="118"/>
      <c r="F12" s="118"/>
      <c r="G12" s="118"/>
    </row>
    <row r="13" spans="1:7" ht="3.75" customHeight="1">
      <c r="A13" s="118"/>
      <c r="B13" s="118"/>
      <c r="C13" s="118"/>
      <c r="D13" s="118"/>
      <c r="E13" s="118"/>
      <c r="F13" s="118"/>
      <c r="G13" s="118"/>
    </row>
    <row r="14" spans="1:7" ht="3.75" customHeight="1">
      <c r="A14" s="14"/>
      <c r="B14" s="14"/>
      <c r="C14" s="14"/>
      <c r="D14" s="14"/>
      <c r="E14" s="14"/>
      <c r="F14" s="14"/>
      <c r="G14" s="1"/>
    </row>
    <row r="15" spans="1:7" ht="19.5">
      <c r="A15" s="143" t="s">
        <v>46</v>
      </c>
      <c r="B15" s="15"/>
      <c r="C15" s="15"/>
      <c r="D15" s="15"/>
      <c r="E15" s="15"/>
      <c r="F15" s="15"/>
      <c r="G15" s="15"/>
    </row>
    <row r="16" spans="1:7" ht="20.25">
      <c r="A16" s="135" t="s">
        <v>64</v>
      </c>
      <c r="B16" s="24"/>
      <c r="C16" s="24"/>
      <c r="D16" s="24"/>
      <c r="E16" s="24"/>
      <c r="F16" s="24"/>
      <c r="G16" s="75" t="s">
        <v>23</v>
      </c>
    </row>
    <row r="17" spans="1:7" ht="15">
      <c r="A17" s="18"/>
      <c r="B17" s="18"/>
      <c r="C17" s="18"/>
      <c r="D17" s="18"/>
      <c r="E17" s="18"/>
      <c r="F17" s="18"/>
      <c r="G17" s="18"/>
    </row>
    <row r="18" spans="1:7" ht="15.75">
      <c r="A18" s="139" t="s">
        <v>6</v>
      </c>
      <c r="B18" s="138" t="s">
        <v>0</v>
      </c>
      <c r="C18" s="138" t="s">
        <v>1</v>
      </c>
      <c r="D18" s="138" t="s">
        <v>2</v>
      </c>
      <c r="E18" s="138" t="s">
        <v>3</v>
      </c>
      <c r="F18" s="138" t="s">
        <v>4</v>
      </c>
      <c r="G18" s="138" t="s">
        <v>5</v>
      </c>
    </row>
    <row r="19" spans="1:7" ht="15">
      <c r="A19" s="19" t="s">
        <v>18</v>
      </c>
      <c r="B19" s="38">
        <f>('Acumulado 2013'!B11-'Acumulado 2012'!B11)/'Acumulado 2012'!B11</f>
        <v>-0.04022193064830842</v>
      </c>
      <c r="C19" s="38">
        <f>('Acumulado 2013'!C11-'Acumulado 2012'!C11)/'Acumulado 2012'!C11</f>
        <v>-0.028898333294626752</v>
      </c>
      <c r="D19" s="38">
        <f>('Acumulado 2013'!D11-'Acumulado 2012'!D11)/'Acumulado 2012'!D11</f>
        <v>-0.11914206187287166</v>
      </c>
      <c r="E19" s="38">
        <f>('Acumulado 2013'!E11-'Acumulado 2012'!E11)/'Acumulado 2012'!E11</f>
        <v>-0.010338090938119092</v>
      </c>
      <c r="F19" s="38">
        <f>('Acumulado 2013'!F11-'Acumulado 2012'!F11)/'Acumulado 2012'!F11</f>
        <v>-0.03762048850485073</v>
      </c>
      <c r="G19" s="38">
        <f>('Acumulado 2013'!G11-'Acumulado 2012'!G11)/'Acumulado 2012'!G11</f>
        <v>-0.09694688414889167</v>
      </c>
    </row>
    <row r="20" spans="1:7" ht="15.75">
      <c r="A20" s="139" t="s">
        <v>32</v>
      </c>
      <c r="B20" s="26"/>
      <c r="C20" s="26"/>
      <c r="D20" s="26"/>
      <c r="E20" s="26"/>
      <c r="F20" s="26"/>
      <c r="G20" s="26"/>
    </row>
    <row r="21" spans="1:7" ht="15">
      <c r="A21" s="19" t="s">
        <v>18</v>
      </c>
      <c r="B21" s="38">
        <f>('Acumulado 2013'!B13-'Acumulado 2012'!B13)/'Acumulado 2012'!B13</f>
        <v>-0.04282278969361746</v>
      </c>
      <c r="C21" s="38">
        <f>('Acumulado 2013'!C13-'Acumulado 2012'!C13)/'Acumulado 2012'!C13</f>
        <v>-0.019787083252797894</v>
      </c>
      <c r="D21" s="38">
        <f>('Acumulado 2013'!D13-'Acumulado 2012'!D13)/'Acumulado 2012'!D13</f>
        <v>-0.12281594384039937</v>
      </c>
      <c r="E21" s="38">
        <f>('Acumulado 2013'!E13-'Acumulado 2012'!E13)/'Acumulado 2012'!E13</f>
        <v>-0.029763466209701873</v>
      </c>
      <c r="F21" s="38">
        <f>('Acumulado 2013'!F13-'Acumulado 2012'!F13)/'Acumulado 2012'!F13</f>
        <v>-0.02732498825039834</v>
      </c>
      <c r="G21" s="38">
        <f>('Acumulado 2013'!G13-'Acumulado 2012'!G13)/'Acumulado 2012'!G13</f>
        <v>-0.15518594068727443</v>
      </c>
    </row>
    <row r="22" spans="1:7" ht="15.75">
      <c r="A22" s="139" t="s">
        <v>33</v>
      </c>
      <c r="B22" s="27"/>
      <c r="C22" s="27"/>
      <c r="D22" s="27"/>
      <c r="E22" s="27"/>
      <c r="F22" s="27"/>
      <c r="G22" s="27"/>
    </row>
    <row r="23" spans="1:7" ht="15">
      <c r="A23" s="19" t="s">
        <v>18</v>
      </c>
      <c r="B23" s="38">
        <f>('Acumulado 2013'!B15-'Acumulado 2012'!B15)/'Acumulado 2012'!B15</f>
        <v>-0.01912122824447709</v>
      </c>
      <c r="C23" s="38">
        <f>('Acumulado 2013'!C15-'Acumulado 2012'!C15)/'Acumulado 2012'!C15</f>
        <v>0.019450861108321258</v>
      </c>
      <c r="D23" s="38">
        <f>('Acumulado 2013'!D15-'Acumulado 2012'!D15)/'Acumulado 2012'!D15</f>
        <v>-0.09865953112624007</v>
      </c>
      <c r="E23" s="38">
        <f>('Acumulado 2013'!E15-'Acumulado 2012'!E15)/'Acumulado 2012'!E15</f>
        <v>-0.019854121646769956</v>
      </c>
      <c r="F23" s="38">
        <f>('Acumulado 2013'!F15-'Acumulado 2012'!F15)/'Acumulado 2012'!F15</f>
        <v>0.002411084839057524</v>
      </c>
      <c r="G23" s="38">
        <f>('Acumulado 2013'!G15-'Acumulado 2012'!G15)/'Acumulado 2012'!G15</f>
        <v>-0.13071710170321318</v>
      </c>
    </row>
    <row r="24" spans="1:7" ht="15.75">
      <c r="A24" s="139" t="s">
        <v>34</v>
      </c>
      <c r="B24" s="27"/>
      <c r="C24" s="27"/>
      <c r="D24" s="27"/>
      <c r="E24" s="27"/>
      <c r="F24" s="27"/>
      <c r="G24" s="27"/>
    </row>
    <row r="25" spans="1:7" ht="15">
      <c r="A25" s="19" t="s">
        <v>18</v>
      </c>
      <c r="B25" s="111">
        <f>('Acumulado 2013'!B17-'Acumulado 2012'!B17)/'Acumulado 2012'!B17</f>
        <v>-0.015232064908277313</v>
      </c>
      <c r="C25" s="111">
        <f>('Acumulado 2013'!C17-'Acumulado 2012'!C17)/'Acumulado 2012'!C17</f>
        <v>0.025072786436033567</v>
      </c>
      <c r="D25" s="111">
        <f>('Acumulado 2013'!D17-'Acumulado 2012'!D17)/'Acumulado 2012'!D17</f>
        <v>-0.0872299403890381</v>
      </c>
      <c r="E25" s="111">
        <f>('Acumulado 2013'!E17-'Acumulado 2012'!E17)/'Acumulado 2012'!E17</f>
        <v>-0.02688037648286318</v>
      </c>
      <c r="F25" s="111">
        <f>('Acumulado 2013'!F17-'Acumulado 2012'!F17)/'Acumulado 2012'!F17</f>
        <v>0.011262403023643276</v>
      </c>
      <c r="G25" s="111">
        <f>('Acumulado 2013'!G17-'Acumulado 2012'!G17)/'Acumulado 2012'!G17</f>
        <v>-0.12655414613691163</v>
      </c>
    </row>
    <row r="26" spans="1:7" ht="15.75">
      <c r="A26" s="139" t="s">
        <v>35</v>
      </c>
      <c r="B26" s="27"/>
      <c r="C26" s="27"/>
      <c r="D26" s="27"/>
      <c r="E26" s="27"/>
      <c r="F26" s="27"/>
      <c r="G26" s="27"/>
    </row>
    <row r="27" spans="1:7" ht="15">
      <c r="A27" s="19" t="s">
        <v>18</v>
      </c>
      <c r="B27" s="38">
        <f>('Acumulado 2013'!B19-'Acumulado 2012'!B19)/'Acumulado 2012'!B19</f>
        <v>-0.0017943728541989772</v>
      </c>
      <c r="C27" s="38">
        <f>('Acumulado 2013'!C19-'Acumulado 2012'!C19)/'Acumulado 2012'!C19</f>
        <v>0.03954013567736971</v>
      </c>
      <c r="D27" s="38">
        <f>('Acumulado 2013'!D19-'Acumulado 2012'!D19)/'Acumulado 2012'!D19</f>
        <v>-0.06691228500393688</v>
      </c>
      <c r="E27" s="38">
        <f>('Acumulado 2013'!E19-'Acumulado 2012'!E19)/'Acumulado 2012'!E19</f>
        <v>-0.019725897297644977</v>
      </c>
      <c r="F27" s="38">
        <f>('Acumulado 2013'!F19-'Acumulado 2012'!F19)/'Acumulado 2012'!F19</f>
        <v>0.026883042475108008</v>
      </c>
      <c r="G27" s="38">
        <f>('Acumulado 2013'!G19-'Acumulado 2012'!G19)/'Acumulado 2012'!G19</f>
        <v>-0.14174520133432983</v>
      </c>
    </row>
    <row r="28" spans="1:7" ht="15.75">
      <c r="A28" s="139" t="s">
        <v>36</v>
      </c>
      <c r="B28" s="27"/>
      <c r="C28" s="27"/>
      <c r="D28" s="27"/>
      <c r="E28" s="27"/>
      <c r="F28" s="27"/>
      <c r="G28" s="27"/>
    </row>
    <row r="29" spans="1:7" ht="15">
      <c r="A29" s="19" t="s">
        <v>18</v>
      </c>
      <c r="B29" s="38">
        <f>('Acumulado 2013'!B21-'Acumulado 2012'!B21)/'Acumulado 2012'!B21</f>
        <v>0.003467878026331361</v>
      </c>
      <c r="C29" s="38">
        <f>('Acumulado 2013'!C21-'Acumulado 2012'!C21)/'Acumulado 2012'!C21</f>
        <v>0.05189231658686274</v>
      </c>
      <c r="D29" s="38">
        <f>('Acumulado 2013'!D21-'Acumulado 2012'!D21)/'Acumulado 2012'!D21</f>
        <v>-0.05684224168763373</v>
      </c>
      <c r="E29" s="38">
        <f>('Acumulado 2013'!E21-'Acumulado 2012'!E21)/'Acumulado 2012'!E21</f>
        <v>-0.013996476529114886</v>
      </c>
      <c r="F29" s="38">
        <f>('Acumulado 2013'!F21-'Acumulado 2012'!F21)/'Acumulado 2012'!F21</f>
        <v>0.02723524693052472</v>
      </c>
      <c r="G29" s="38">
        <f>('Acumulado 2013'!G21-'Acumulado 2012'!G21)/'Acumulado 2012'!G21</f>
        <v>-0.1653368151264568</v>
      </c>
    </row>
    <row r="30" spans="1:7" ht="15.75">
      <c r="A30" s="139" t="s">
        <v>37</v>
      </c>
      <c r="B30" s="26"/>
      <c r="C30" s="26"/>
      <c r="D30" s="26"/>
      <c r="E30" s="26"/>
      <c r="F30" s="26"/>
      <c r="G30" s="26"/>
    </row>
    <row r="31" spans="1:7" ht="15">
      <c r="A31" s="19" t="s">
        <v>18</v>
      </c>
      <c r="B31" s="38">
        <f>('Acumulado 2013'!B23-'Acumulado 2012'!B23)/'Acumulado 2012'!B23</f>
        <v>0.006908167470810244</v>
      </c>
      <c r="C31" s="38">
        <f>('Acumulado 2013'!C23-'Acumulado 2012'!C23)/'Acumulado 2012'!C23</f>
        <v>0.04833662561123874</v>
      </c>
      <c r="D31" s="38">
        <f>('Acumulado 2013'!D23-'Acumulado 2012'!D23)/'Acumulado 2012'!D23</f>
        <v>-0.04787175862823296</v>
      </c>
      <c r="E31" s="38">
        <f>('Acumulado 2013'!E23-'Acumulado 2012'!E23)/'Acumulado 2012'!E23</f>
        <v>-0.0095807753519116</v>
      </c>
      <c r="F31" s="38">
        <f>('Acumulado 2013'!F23-'Acumulado 2012'!F23)/'Acumulado 2012'!F23</f>
        <v>0.030843868948164266</v>
      </c>
      <c r="G31" s="38">
        <f>('Acumulado 2013'!G23-'Acumulado 2012'!G23)/'Acumulado 2012'!G23</f>
        <v>-0.17395673412421495</v>
      </c>
    </row>
    <row r="32" spans="1:7" ht="15.75">
      <c r="A32" s="139" t="s">
        <v>38</v>
      </c>
      <c r="B32" s="27"/>
      <c r="C32" s="27"/>
      <c r="D32" s="27"/>
      <c r="E32" s="27"/>
      <c r="F32" s="27"/>
      <c r="G32" s="27"/>
    </row>
    <row r="33" spans="1:7" ht="15">
      <c r="A33" s="19" t="s">
        <v>18</v>
      </c>
      <c r="B33" s="38">
        <f>('Acumulado 2013'!B25-'Acumulado 2012'!B25)/'Acumulado 2012'!B25</f>
        <v>0.014012290816830367</v>
      </c>
      <c r="C33" s="38">
        <f>('Acumulado 2013'!C25-'Acumulado 2012'!C25)/'Acumulado 2012'!C25</f>
        <v>0.05904871664299179</v>
      </c>
      <c r="D33" s="38">
        <f>('Acumulado 2013'!D25-'Acumulado 2012'!D25)/'Acumulado 2012'!D25</f>
        <v>-0.03528879491597624</v>
      </c>
      <c r="E33" s="38">
        <f>('Acumulado 2013'!E25-'Acumulado 2012'!E25)/'Acumulado 2012'!E25</f>
        <v>-0.004937790392026164</v>
      </c>
      <c r="F33" s="38">
        <f>('Acumulado 2013'!F25-'Acumulado 2012'!F25)/'Acumulado 2012'!F25</f>
        <v>0.03599262542402997</v>
      </c>
      <c r="G33" s="38">
        <f>('Acumulado 2013'!G25-'Acumulado 2012'!G25)/'Acumulado 2012'!G25</f>
        <v>-0.17864912974683544</v>
      </c>
    </row>
    <row r="34" spans="1:7" ht="15.75">
      <c r="A34" s="139" t="s">
        <v>39</v>
      </c>
      <c r="B34" s="26"/>
      <c r="C34" s="26"/>
      <c r="D34" s="26"/>
      <c r="E34" s="26"/>
      <c r="F34" s="26"/>
      <c r="G34" s="26"/>
    </row>
    <row r="35" spans="1:7" ht="15">
      <c r="A35" s="19" t="s">
        <v>18</v>
      </c>
      <c r="B35" s="38">
        <f>('Acumulado 2013'!B27-'Acumulado 2012'!B27)/'Acumulado 2012'!B27</f>
        <v>0.017400767068697087</v>
      </c>
      <c r="C35" s="38">
        <f>('Acumulado 2013'!C27-'Acumulado 2012'!C27)/'Acumulado 2012'!C27</f>
        <v>0.060963564704278314</v>
      </c>
      <c r="D35" s="38">
        <f>('Acumulado 2013'!D27-'Acumulado 2012'!D27)/'Acumulado 2012'!D27</f>
        <v>-0.03156041042148351</v>
      </c>
      <c r="E35" s="38">
        <f>('Acumulado 2013'!E27-'Acumulado 2012'!E27)/'Acumulado 2012'!E27</f>
        <v>0.003596327913010755</v>
      </c>
      <c r="F35" s="38">
        <f>('Acumulado 2013'!F27-'Acumulado 2012'!F27)/'Acumulado 2012'!F27</f>
        <v>0.03597560193087214</v>
      </c>
      <c r="G35" s="38">
        <f>('Acumulado 2013'!G27-'Acumulado 2012'!G27)/'Acumulado 2012'!G27</f>
        <v>-0.17723012608724967</v>
      </c>
    </row>
    <row r="36" spans="1:7" ht="15.75">
      <c r="A36" s="139" t="s">
        <v>40</v>
      </c>
      <c r="B36" s="26"/>
      <c r="C36" s="26"/>
      <c r="D36" s="26"/>
      <c r="E36" s="26"/>
      <c r="F36" s="26"/>
      <c r="G36" s="26"/>
    </row>
    <row r="37" spans="1:7" ht="15">
      <c r="A37" s="19" t="s">
        <v>18</v>
      </c>
      <c r="B37" s="38">
        <f>('Acumulado 2013'!B29-'Acumulado 2012'!B29)/'Acumulado 2012'!B29</f>
        <v>0.024686267672762604</v>
      </c>
      <c r="C37" s="38">
        <f>('Acumulado 2013'!C29-'Acumulado 2012'!C29)/'Acumulado 2012'!C29</f>
        <v>0.07377806079586129</v>
      </c>
      <c r="D37" s="38">
        <f>('Acumulado 2013'!D29-'Acumulado 2012'!D29)/'Acumulado 2012'!D29</f>
        <v>-0.021606938378901663</v>
      </c>
      <c r="E37" s="38">
        <f>('Acumulado 2013'!E29-'Acumulado 2012'!E29)/'Acumulado 2012'!E29</f>
        <v>0.015859604855630153</v>
      </c>
      <c r="F37" s="38">
        <f>('Acumulado 2013'!F29-'Acumulado 2012'!F29)/'Acumulado 2012'!F29</f>
        <v>0.03575820902302972</v>
      </c>
      <c r="G37" s="38">
        <f>('Acumulado 2013'!G29-'Acumulado 2012'!G29)/'Acumulado 2012'!G29</f>
        <v>-0.17439038014279476</v>
      </c>
    </row>
    <row r="38" spans="1:7" ht="15.75">
      <c r="A38" s="139" t="s">
        <v>41</v>
      </c>
      <c r="B38" s="26"/>
      <c r="C38" s="26"/>
      <c r="D38" s="26"/>
      <c r="E38" s="26"/>
      <c r="F38" s="26"/>
      <c r="G38" s="26"/>
    </row>
    <row r="39" spans="1:7" ht="15">
      <c r="A39" s="19" t="s">
        <v>18</v>
      </c>
      <c r="B39" s="38">
        <f>('Acumulado 2013'!B31-'Acumulado 2012'!B31)/'Acumulado 2012'!B31</f>
        <v>0.03989612625863741</v>
      </c>
      <c r="C39" s="38">
        <f>('Acumulado 2013'!C31-'Acumulado 2012'!C31)/'Acumulado 2012'!C31</f>
        <v>0.08838924715413896</v>
      </c>
      <c r="D39" s="38">
        <f>('Acumulado 2013'!D31-'Acumulado 2012'!D31)/'Acumulado 2012'!D31</f>
        <v>-0.004071491597614293</v>
      </c>
      <c r="E39" s="38">
        <f>('Acumulado 2013'!E31-'Acumulado 2012'!E31)/'Acumulado 2012'!E31</f>
        <v>0.03835891898658905</v>
      </c>
      <c r="F39" s="38">
        <f>('Acumulado 2013'!F31-'Acumulado 2012'!F31)/'Acumulado 2012'!F31</f>
        <v>0.044728576870697576</v>
      </c>
      <c r="G39" s="38">
        <f>('Acumulado 2013'!G31-'Acumulado 2012'!G31)/'Acumulado 2012'!G31</f>
        <v>-0.1577447920447122</v>
      </c>
    </row>
    <row r="40" spans="1:7" ht="15.75">
      <c r="A40" s="139" t="s">
        <v>42</v>
      </c>
      <c r="B40" s="26"/>
      <c r="C40" s="26"/>
      <c r="D40" s="26"/>
      <c r="E40" s="26"/>
      <c r="F40" s="26"/>
      <c r="G40" s="26"/>
    </row>
    <row r="41" spans="1:7" ht="15">
      <c r="A41" s="19" t="s">
        <v>18</v>
      </c>
      <c r="B41" s="38">
        <f>('Acumulado 2013'!B33-'Acumulado 2012'!B33)/'Acumulado 2012'!B33</f>
        <v>0.04848419991611144</v>
      </c>
      <c r="C41" s="38">
        <f>('Acumulado 2013'!C33-'Acumulado 2012'!C33)/'Acumulado 2012'!C33</f>
        <v>0.09771168477812385</v>
      </c>
      <c r="D41" s="38">
        <f>('Acumulado 2013'!D33-'Acumulado 2012'!D33)/'Acumulado 2012'!D33</f>
        <v>0.007320839655487017</v>
      </c>
      <c r="E41" s="38">
        <f>('Acumulado 2013'!E33-'Acumulado 2012'!E33)/'Acumulado 2012'!E33</f>
        <v>0.04871213898743132</v>
      </c>
      <c r="F41" s="38">
        <f>('Acumulado 2013'!F33-'Acumulado 2012'!F33)/'Acumulado 2012'!F33</f>
        <v>0.05003893870612807</v>
      </c>
      <c r="G41" s="38">
        <f>('Acumulado 2013'!G33-'Acumulado 2012'!G33)/'Acumulado 2012'!G33</f>
        <v>-0.13891076761510945</v>
      </c>
    </row>
    <row r="42" spans="1:7" ht="2.25" customHeight="1">
      <c r="A42" s="14"/>
      <c r="B42" s="14"/>
      <c r="C42" s="14"/>
      <c r="D42" s="14"/>
      <c r="E42" s="14"/>
      <c r="F42" s="14"/>
      <c r="G42" s="14"/>
    </row>
    <row r="43" spans="1:7" ht="12.75">
      <c r="A43" s="39" t="s">
        <v>54</v>
      </c>
      <c r="B43" s="16"/>
      <c r="C43" s="16"/>
      <c r="D43" s="16"/>
      <c r="E43" s="16"/>
      <c r="F43" s="16"/>
      <c r="G43" s="16"/>
    </row>
  </sheetData>
  <sheetProtection/>
  <hyperlinks>
    <hyperlink ref="G16" location="Indice!A1" display="Indice "/>
  </hyperlinks>
  <printOptions/>
  <pageMargins left="0.75" right="0.75" top="1" bottom="1" header="0.3" footer="0.3"/>
  <pageSetup horizontalDpi="600" verticalDpi="600" orientation="portrait" paperSize="9" scale="72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34"/>
  <sheetViews>
    <sheetView view="pageBreakPreview" zoomScaleSheetLayoutView="100" workbookViewId="0" topLeftCell="A1">
      <selection activeCell="G7" sqref="G7"/>
    </sheetView>
  </sheetViews>
  <sheetFormatPr defaultColWidth="11.421875" defaultRowHeight="12.75"/>
  <cols>
    <col min="1" max="1" width="23.7109375" style="0" customWidth="1"/>
    <col min="2" max="2" width="16.28125" style="0" bestFit="1" customWidth="1"/>
    <col min="3" max="3" width="13.421875" style="0" customWidth="1"/>
    <col min="4" max="4" width="17.28125" style="0" bestFit="1" customWidth="1"/>
    <col min="5" max="5" width="17.421875" style="0" customWidth="1"/>
    <col min="6" max="6" width="11.421875" style="0" bestFit="1" customWidth="1"/>
    <col min="7" max="7" width="15.140625" style="0" customWidth="1"/>
  </cols>
  <sheetData>
    <row r="1" spans="1:7" ht="12.75">
      <c r="A1" s="118"/>
      <c r="B1" s="118"/>
      <c r="C1" s="118"/>
      <c r="D1" s="118"/>
      <c r="E1" s="118"/>
      <c r="F1" s="118"/>
      <c r="G1" s="118"/>
    </row>
    <row r="2" spans="1:7" ht="12.75">
      <c r="A2" s="118"/>
      <c r="B2" s="118"/>
      <c r="C2" s="118"/>
      <c r="D2" s="118"/>
      <c r="E2" s="118"/>
      <c r="F2" s="118"/>
      <c r="G2" s="118"/>
    </row>
    <row r="3" spans="1:7" ht="12.75">
      <c r="A3" s="118"/>
      <c r="B3" s="118"/>
      <c r="C3" s="118"/>
      <c r="D3" s="118"/>
      <c r="E3" s="118"/>
      <c r="F3" s="118"/>
      <c r="G3" s="118"/>
    </row>
    <row r="4" spans="1:7" ht="12.75">
      <c r="A4" s="16"/>
      <c r="B4" s="16"/>
      <c r="C4" s="16"/>
      <c r="D4" s="16"/>
      <c r="E4" s="16"/>
      <c r="F4" s="16"/>
      <c r="G4" s="16"/>
    </row>
    <row r="5" spans="1:7" ht="3.75" customHeight="1">
      <c r="A5" s="14"/>
      <c r="B5" s="14"/>
      <c r="C5" s="14"/>
      <c r="D5" s="14"/>
      <c r="E5" s="14"/>
      <c r="F5" s="14"/>
      <c r="G5" s="14"/>
    </row>
    <row r="6" spans="1:7" ht="19.5">
      <c r="A6" s="143" t="s">
        <v>46</v>
      </c>
      <c r="B6" s="15"/>
      <c r="C6" s="15"/>
      <c r="D6" s="15"/>
      <c r="E6" s="15"/>
      <c r="F6" s="15"/>
      <c r="G6" s="15"/>
    </row>
    <row r="7" spans="1:7" ht="20.25">
      <c r="A7" s="135" t="s">
        <v>69</v>
      </c>
      <c r="B7" s="24"/>
      <c r="C7" s="24"/>
      <c r="D7" s="24"/>
      <c r="E7" s="24"/>
      <c r="F7" s="24"/>
      <c r="G7" s="75" t="s">
        <v>23</v>
      </c>
    </row>
    <row r="8" spans="1:7" ht="15">
      <c r="A8" s="18"/>
      <c r="B8" s="18"/>
      <c r="C8" s="18"/>
      <c r="D8" s="18"/>
      <c r="E8" s="18"/>
      <c r="F8" s="18"/>
      <c r="G8" s="18"/>
    </row>
    <row r="9" spans="1:7" ht="15.75">
      <c r="A9" s="139" t="s">
        <v>6</v>
      </c>
      <c r="B9" s="138" t="s">
        <v>0</v>
      </c>
      <c r="C9" s="138" t="s">
        <v>1</v>
      </c>
      <c r="D9" s="138" t="s">
        <v>2</v>
      </c>
      <c r="E9" s="138" t="s">
        <v>3</v>
      </c>
      <c r="F9" s="138" t="s">
        <v>4</v>
      </c>
      <c r="G9" s="138" t="s">
        <v>5</v>
      </c>
    </row>
    <row r="10" spans="1:7" ht="15">
      <c r="A10" s="19" t="s">
        <v>18</v>
      </c>
      <c r="B10" s="38">
        <f>('Acumulado 2014'!B11-'Acumulado 2013'!B11)/'Acumulado 2013'!B11</f>
        <v>0.14115581515594017</v>
      </c>
      <c r="C10" s="38">
        <f>('Acumulado 2014'!C11-'Acumulado 2013'!C11)/'Acumulado 2013'!C11</f>
        <v>0.2540496157648034</v>
      </c>
      <c r="D10" s="38">
        <f>('Acumulado 2014'!D11-'Acumulado 2013'!D11)/'Acumulado 2013'!D11</f>
        <v>0.16156945807718137</v>
      </c>
      <c r="E10" s="38">
        <f>('Acumulado 2014'!E11-'Acumulado 2013'!E11)/'Acumulado 2013'!E11</f>
        <v>0.14386869366712693</v>
      </c>
      <c r="F10" s="38">
        <f>('Acumulado 2014'!F11-'Acumulado 2013'!F11)/'Acumulado 2013'!F11</f>
        <v>0.09062620631127324</v>
      </c>
      <c r="G10" s="38">
        <f>('Acumulado 2014'!G11-'Acumulado 2013'!G11)/'Acumulado 2013'!G11</f>
        <v>0.1256947017413857</v>
      </c>
    </row>
    <row r="11" spans="1:7" ht="15.75">
      <c r="A11" s="139" t="s">
        <v>32</v>
      </c>
      <c r="B11" s="26"/>
      <c r="C11" s="26"/>
      <c r="D11" s="26"/>
      <c r="E11" s="26"/>
      <c r="F11" s="26"/>
      <c r="G11" s="26"/>
    </row>
    <row r="12" spans="1:7" ht="15">
      <c r="A12" s="19" t="s">
        <v>18</v>
      </c>
      <c r="B12" s="38">
        <f>('Acumulado 2014'!B13-'Acumulado 2013'!B13)/'Acumulado 2013'!B13</f>
        <v>0.1320211377833632</v>
      </c>
      <c r="C12" s="38">
        <f>('Acumulado 2014'!C13-'Acumulado 2013'!C13)/'Acumulado 2013'!C13</f>
        <v>0.24464695829692465</v>
      </c>
      <c r="D12" s="38">
        <f>('Acumulado 2014'!D13-'Acumulado 2013'!D13)/'Acumulado 2013'!D13</f>
        <v>0.15035138452226837</v>
      </c>
      <c r="E12" s="38">
        <f>('Acumulado 2014'!E13-'Acumulado 2013'!E13)/'Acumulado 2013'!E13</f>
        <v>0.1297391627998434</v>
      </c>
      <c r="F12" s="38">
        <f>('Acumulado 2014'!F13-'Acumulado 2013'!F13)/'Acumulado 2013'!F13</f>
        <v>0.08613252880708754</v>
      </c>
      <c r="G12" s="38">
        <f>('Acumulado 2014'!G13-'Acumulado 2013'!G13)/'Acumulado 2013'!G13</f>
        <v>0.08372028231797919</v>
      </c>
    </row>
    <row r="13" spans="1:7" ht="15.75">
      <c r="A13" s="139" t="s">
        <v>33</v>
      </c>
      <c r="B13" s="27"/>
      <c r="C13" s="27"/>
      <c r="D13" s="27"/>
      <c r="E13" s="27"/>
      <c r="F13" s="27"/>
      <c r="G13" s="27"/>
    </row>
    <row r="14" spans="1:7" ht="15">
      <c r="A14" s="19" t="s">
        <v>18</v>
      </c>
      <c r="B14" s="38">
        <f>('Acumulado 2014'!B15-'Acumulado 2013'!B15)/'Acumulado 2013'!B15</f>
        <v>0.11475347320108302</v>
      </c>
      <c r="C14" s="38">
        <f>('Acumulado 2014'!C15-'Acumulado 2013'!C15)/'Acumulado 2013'!C15</f>
        <v>0.204470392854127</v>
      </c>
      <c r="D14" s="38">
        <f>('Acumulado 2014'!D15-'Acumulado 2013'!D15)/'Acumulado 2013'!D15</f>
        <v>0.1356153651886632</v>
      </c>
      <c r="E14" s="38">
        <f>('Acumulado 2014'!E15-'Acumulado 2013'!E15)/'Acumulado 2013'!E15</f>
        <v>0.1280261166748848</v>
      </c>
      <c r="F14" s="38">
        <f>('Acumulado 2014'!F15-'Acumulado 2013'!F15)/'Acumulado 2013'!F15</f>
        <v>0.06300509135807979</v>
      </c>
      <c r="G14" s="38">
        <f>('Acumulado 2014'!G15-'Acumulado 2013'!G15)/'Acumulado 2013'!G15</f>
        <v>0.043781124021816456</v>
      </c>
    </row>
    <row r="15" spans="1:7" ht="15.75">
      <c r="A15" s="139" t="s">
        <v>34</v>
      </c>
      <c r="B15" s="27"/>
      <c r="C15" s="27"/>
      <c r="D15" s="27"/>
      <c r="E15" s="27"/>
      <c r="F15" s="27"/>
      <c r="G15" s="27"/>
    </row>
    <row r="16" spans="1:7" ht="15">
      <c r="A16" s="19" t="s">
        <v>18</v>
      </c>
      <c r="B16" s="111">
        <f>('Acumulado 2014'!B17-'Acumulado 2013'!B17)/'Acumulado 2013'!B17</f>
        <v>0.13987649802165808</v>
      </c>
      <c r="C16" s="111">
        <f>('Acumulado 2014'!C17-'Acumulado 2013'!C17)/'Acumulado 2013'!C17</f>
        <v>0.21563523873003254</v>
      </c>
      <c r="D16" s="111">
        <f>('Acumulado 2014'!D17-'Acumulado 2013'!D17)/'Acumulado 2013'!D17</f>
        <v>0.16083901163591363</v>
      </c>
      <c r="E16" s="111">
        <f>('Acumulado 2014'!E17-'Acumulado 2013'!E17)/'Acumulado 2013'!E17</f>
        <v>0.17181216174082192</v>
      </c>
      <c r="F16" s="111">
        <f>('Acumulado 2014'!F17-'Acumulado 2013'!F17)/'Acumulado 2013'!F17</f>
        <v>0.07824752996468659</v>
      </c>
      <c r="G16" s="111">
        <f>('Acumulado 2014'!G17-'Acumulado 2013'!G17)/'Acumulado 2013'!G17</f>
        <v>0.08259919825247845</v>
      </c>
    </row>
    <row r="17" spans="1:7" ht="15.75">
      <c r="A17" s="139" t="s">
        <v>35</v>
      </c>
      <c r="B17" s="27"/>
      <c r="C17" s="27"/>
      <c r="D17" s="27"/>
      <c r="E17" s="27"/>
      <c r="F17" s="27"/>
      <c r="G17" s="27"/>
    </row>
    <row r="18" spans="1:7" ht="15">
      <c r="A18" s="19" t="s">
        <v>18</v>
      </c>
      <c r="B18" s="38">
        <f>('Acumulado 2014'!B19-'Acumulado 2013'!B19)/'Acumulado 2013'!B19</f>
        <v>0.1365690728419056</v>
      </c>
      <c r="C18" s="38">
        <f>('Acumulado 2014'!C19-'Acumulado 2013'!C19)/'Acumulado 2013'!C19</f>
        <v>0.19982926756636799</v>
      </c>
      <c r="D18" s="38">
        <f>('Acumulado 2014'!D19-'Acumulado 2013'!D19)/'Acumulado 2013'!D19</f>
        <v>0.17201204491194294</v>
      </c>
      <c r="E18" s="38">
        <f>('Acumulado 2014'!E19-'Acumulado 2013'!E19)/'Acumulado 2013'!E19</f>
        <v>0.16104913209576918</v>
      </c>
      <c r="F18" s="38">
        <f>('Acumulado 2014'!F19-'Acumulado 2013'!F19)/'Acumulado 2013'!F19</f>
        <v>0.08021644549022636</v>
      </c>
      <c r="G18" s="38">
        <f>('Acumulado 2014'!G19-'Acumulado 2013'!G19)/'Acumulado 2013'!G19</f>
        <v>0.05602871524754158</v>
      </c>
    </row>
    <row r="19" spans="1:7" ht="15.75">
      <c r="A19" s="139" t="s">
        <v>36</v>
      </c>
      <c r="B19" s="27"/>
      <c r="C19" s="27"/>
      <c r="D19" s="27"/>
      <c r="E19" s="27"/>
      <c r="F19" s="27"/>
      <c r="G19" s="27"/>
    </row>
    <row r="20" spans="1:7" ht="15">
      <c r="A20" s="19" t="s">
        <v>18</v>
      </c>
      <c r="B20" s="38">
        <f>('Acumulado 2014'!B21-'Acumulado 2013'!B21)/'Acumulado 2013'!B21</f>
        <v>0.13043775117046866</v>
      </c>
      <c r="C20" s="38">
        <f>('Acumulado 2014'!C21-'Acumulado 2013'!C21)/'Acumulado 2013'!C21</f>
        <v>0.18765927961573242</v>
      </c>
      <c r="D20" s="38">
        <f>('Acumulado 2014'!D21-'Acumulado 2013'!D21)/'Acumulado 2013'!D21</f>
        <v>0.16971576404927885</v>
      </c>
      <c r="E20" s="38">
        <f>('Acumulado 2014'!E21-'Acumulado 2013'!E21)/'Acumulado 2013'!E21</f>
        <v>0.14896850029388164</v>
      </c>
      <c r="F20" s="38">
        <f>('Acumulado 2014'!F21-'Acumulado 2013'!F21)/'Acumulado 2013'!F21</f>
        <v>0.07855255620496131</v>
      </c>
      <c r="G20" s="38">
        <f>('Acumulado 2014'!G21-'Acumulado 2013'!G21)/'Acumulado 2013'!G21</f>
        <v>0.042970258787176516</v>
      </c>
    </row>
    <row r="21" spans="1:7" ht="15.75">
      <c r="A21" s="139" t="s">
        <v>37</v>
      </c>
      <c r="B21" s="26"/>
      <c r="C21" s="26"/>
      <c r="D21" s="26"/>
      <c r="E21" s="26"/>
      <c r="F21" s="26"/>
      <c r="G21" s="26"/>
    </row>
    <row r="22" spans="1:7" ht="15">
      <c r="A22" s="19" t="s">
        <v>18</v>
      </c>
      <c r="B22" s="38">
        <f>+'Acumulado 2014'!B23/'Acumulado 2013'!B23-1</f>
        <v>0.12630474566875938</v>
      </c>
      <c r="C22" s="38">
        <f>+'Acumulado 2014'!C23/'Acumulado 2013'!C23-1</f>
        <v>0.18625100785710136</v>
      </c>
      <c r="D22" s="38">
        <f>+'Acumulado 2014'!D23/'Acumulado 2013'!D23-1</f>
        <v>0.16894469764081865</v>
      </c>
      <c r="E22" s="38">
        <f>+'Acumulado 2014'!E23/'Acumulado 2013'!E23-1</f>
        <v>0.13272078409923593</v>
      </c>
      <c r="F22" s="38">
        <f>+'Acumulado 2014'!F23/'Acumulado 2013'!F23-1</f>
        <v>0.08009742092383365</v>
      </c>
      <c r="G22" s="38">
        <f>+'Acumulado 2014'!G23/'Acumulado 2013'!G23-1</f>
        <v>0.013787044233433576</v>
      </c>
    </row>
    <row r="23" spans="1:7" ht="15.75">
      <c r="A23" s="139" t="s">
        <v>38</v>
      </c>
      <c r="B23" s="27"/>
      <c r="C23" s="27"/>
      <c r="D23" s="27"/>
      <c r="E23" s="27"/>
      <c r="F23" s="27"/>
      <c r="G23" s="27"/>
    </row>
    <row r="24" spans="1:7" ht="15">
      <c r="A24" s="19" t="s">
        <v>18</v>
      </c>
      <c r="B24" s="38">
        <f>+'Acumulado 2014'!B25/'Acumulado 2013'!B25-1</f>
        <v>0.1263958410525261</v>
      </c>
      <c r="C24" s="38">
        <f>+'Acumulado 2014'!C25/'Acumulado 2013'!C25-1</f>
        <v>0.1775397009511357</v>
      </c>
      <c r="D24" s="38">
        <f>+'Acumulado 2014'!D25/'Acumulado 2013'!D25-1</f>
        <v>0.16963530980229002</v>
      </c>
      <c r="E24" s="38">
        <f>+'Acumulado 2014'!E25/'Acumulado 2013'!E25-1</f>
        <v>0.12885558382791684</v>
      </c>
      <c r="F24" s="38">
        <f>+'Acumulado 2014'!F25/'Acumulado 2013'!F25-1</f>
        <v>0.08599039555401</v>
      </c>
      <c r="G24" s="38">
        <f>+'Acumulado 2014'!G25/'Acumulado 2013'!G25-1</f>
        <v>0.004123773403166497</v>
      </c>
    </row>
    <row r="25" spans="1:7" ht="15.75">
      <c r="A25" s="139" t="s">
        <v>39</v>
      </c>
      <c r="B25" s="26"/>
      <c r="C25" s="26"/>
      <c r="D25" s="26"/>
      <c r="E25" s="26"/>
      <c r="F25" s="26"/>
      <c r="G25" s="26"/>
    </row>
    <row r="26" spans="1:7" ht="15">
      <c r="A26" s="19" t="s">
        <v>18</v>
      </c>
      <c r="B26" s="38">
        <f>+'Acumulado 2014'!B27/'Acumulado 2013'!B27-1</f>
        <v>0.12102673653975882</v>
      </c>
      <c r="C26" s="38">
        <f>+'Acumulado 2014'!C27/'Acumulado 2013'!C27-1</f>
        <v>0.16793021082147686</v>
      </c>
      <c r="D26" s="38">
        <f>+'Acumulado 2014'!D27/'Acumulado 2013'!D27-1</f>
        <v>0.16666345887513634</v>
      </c>
      <c r="E26" s="38">
        <f>+'Acumulado 2014'!E27/'Acumulado 2013'!E27-1</f>
        <v>0.11294079453410588</v>
      </c>
      <c r="F26" s="38">
        <f>+'Acumulado 2014'!F27/'Acumulado 2013'!F27-1</f>
        <v>0.08865214590603743</v>
      </c>
      <c r="G26" s="38">
        <f>+'Acumulado 2014'!G27/'Acumulado 2013'!G27-1</f>
        <v>-0.008099433176261717</v>
      </c>
    </row>
    <row r="27" spans="1:7" ht="15.75">
      <c r="A27" s="139" t="s">
        <v>40</v>
      </c>
      <c r="B27" s="26"/>
      <c r="C27" s="26"/>
      <c r="D27" s="26"/>
      <c r="E27" s="26"/>
      <c r="F27" s="26"/>
      <c r="G27" s="26"/>
    </row>
    <row r="28" spans="1:7" ht="15">
      <c r="A28" s="19" t="s">
        <v>18</v>
      </c>
      <c r="B28" s="38">
        <f>+'Acumulado 2014'!B29/'Acumulado 2013'!B29-1</f>
        <v>0.11322871241374655</v>
      </c>
      <c r="C28" s="38">
        <f>+'Acumulado 2014'!C29/'Acumulado 2013'!C29-1</f>
        <v>0.1563718989627103</v>
      </c>
      <c r="D28" s="38">
        <f>+'Acumulado 2014'!D29/'Acumulado 2013'!D29-1</f>
        <v>0.15654109166736196</v>
      </c>
      <c r="E28" s="38">
        <f>+'Acumulado 2014'!E29/'Acumulado 2013'!E29-1</f>
        <v>0.09942066943901207</v>
      </c>
      <c r="F28" s="38">
        <f>+'Acumulado 2014'!F29/'Acumulado 2013'!F29-1</f>
        <v>0.08731008360315995</v>
      </c>
      <c r="G28" s="38">
        <f>+'Acumulado 2014'!G29/'Acumulado 2013'!G29-1</f>
        <v>-0.0053387787236136575</v>
      </c>
    </row>
    <row r="29" spans="1:7" ht="15.75">
      <c r="A29" s="139" t="s">
        <v>41</v>
      </c>
      <c r="B29" s="26"/>
      <c r="C29" s="26"/>
      <c r="D29" s="26"/>
      <c r="E29" s="26"/>
      <c r="F29" s="26"/>
      <c r="G29" s="26"/>
    </row>
    <row r="30" spans="1:7" ht="15">
      <c r="A30" s="19" t="s">
        <v>18</v>
      </c>
      <c r="B30" s="38" t="e">
        <f>+#REF!/#REF!-1</f>
        <v>#REF!</v>
      </c>
      <c r="C30" s="38" t="e">
        <f>+#REF!/#REF!-1</f>
        <v>#REF!</v>
      </c>
      <c r="D30" s="38" t="e">
        <f>+#REF!/#REF!-1</f>
        <v>#REF!</v>
      </c>
      <c r="E30" s="38" t="e">
        <f>+#REF!/#REF!-1</f>
        <v>#REF!</v>
      </c>
      <c r="F30" s="38" t="e">
        <f>+#REF!/#REF!-1</f>
        <v>#REF!</v>
      </c>
      <c r="G30" s="38" t="e">
        <f>+#REF!/#REF!-1</f>
        <v>#REF!</v>
      </c>
    </row>
    <row r="31" spans="1:7" ht="15.75">
      <c r="A31" s="139" t="s">
        <v>42</v>
      </c>
      <c r="B31" s="26"/>
      <c r="C31" s="26"/>
      <c r="D31" s="26"/>
      <c r="E31" s="26"/>
      <c r="F31" s="26"/>
      <c r="G31" s="26"/>
    </row>
    <row r="32" spans="1:7" ht="15">
      <c r="A32" s="19" t="s">
        <v>18</v>
      </c>
      <c r="B32" s="38" t="e">
        <f>+#REF!/#REF!-1</f>
        <v>#REF!</v>
      </c>
      <c r="C32" s="38" t="e">
        <f>+#REF!/#REF!-1</f>
        <v>#REF!</v>
      </c>
      <c r="D32" s="38" t="e">
        <f>+#REF!/#REF!-1</f>
        <v>#REF!</v>
      </c>
      <c r="E32" s="38" t="e">
        <f>+#REF!/#REF!-1</f>
        <v>#REF!</v>
      </c>
      <c r="F32" s="38" t="e">
        <f>+#REF!/#REF!-1</f>
        <v>#REF!</v>
      </c>
      <c r="G32" s="38" t="e">
        <f>+#REF!/#REF!-1</f>
        <v>#REF!</v>
      </c>
    </row>
    <row r="33" spans="1:7" ht="2.25" customHeight="1">
      <c r="A33" s="14"/>
      <c r="B33" s="14"/>
      <c r="C33" s="14"/>
      <c r="D33" s="14"/>
      <c r="E33" s="14"/>
      <c r="F33" s="14"/>
      <c r="G33" s="14"/>
    </row>
    <row r="34" spans="1:7" ht="12.75">
      <c r="A34" s="39" t="s">
        <v>54</v>
      </c>
      <c r="B34" s="16"/>
      <c r="C34" s="16"/>
      <c r="D34" s="16"/>
      <c r="E34" s="16"/>
      <c r="F34" s="16"/>
      <c r="G34" s="16"/>
    </row>
  </sheetData>
  <sheetProtection/>
  <hyperlinks>
    <hyperlink ref="G7" location="Indice!A1" display="Indice "/>
  </hyperlinks>
  <printOptions/>
  <pageMargins left="0.75" right="0.75" top="1" bottom="1" header="0.3" footer="0.3"/>
  <pageSetup horizontalDpi="600" verticalDpi="600" orientation="portrait" paperSize="9" scale="72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G41"/>
  <sheetViews>
    <sheetView view="pageBreakPreview" zoomScale="90" zoomScaleSheetLayoutView="90" zoomScalePageLayoutView="90" workbookViewId="0" topLeftCell="A1">
      <selection activeCell="A1" sqref="A1"/>
    </sheetView>
  </sheetViews>
  <sheetFormatPr defaultColWidth="11.421875" defaultRowHeight="12.75"/>
  <cols>
    <col min="1" max="1" width="21.28125" style="0" customWidth="1"/>
    <col min="2" max="2" width="13.8515625" style="0" bestFit="1" customWidth="1"/>
    <col min="3" max="3" width="12.421875" style="0" bestFit="1" customWidth="1"/>
    <col min="4" max="4" width="16.8515625" style="0" bestFit="1" customWidth="1"/>
    <col min="5" max="5" width="15.7109375" style="0" bestFit="1" customWidth="1"/>
    <col min="6" max="6" width="10.28125" style="0" bestFit="1" customWidth="1"/>
    <col min="7" max="7" width="19.00390625" style="0" customWidth="1"/>
  </cols>
  <sheetData>
    <row r="1" spans="1:7" ht="12.75">
      <c r="A1" s="118"/>
      <c r="B1" s="118"/>
      <c r="C1" s="118"/>
      <c r="D1" s="118"/>
      <c r="E1" s="118"/>
      <c r="F1" s="118"/>
      <c r="G1" s="118"/>
    </row>
    <row r="2" spans="1:7" ht="12.75">
      <c r="A2" s="118"/>
      <c r="B2" s="118"/>
      <c r="C2" s="118"/>
      <c r="D2" s="118"/>
      <c r="E2" s="118"/>
      <c r="F2" s="118"/>
      <c r="G2" s="118"/>
    </row>
    <row r="3" spans="1:7" ht="12.75">
      <c r="A3" s="16"/>
      <c r="B3" s="16"/>
      <c r="C3" s="16"/>
      <c r="D3" s="16"/>
      <c r="E3" s="16"/>
      <c r="F3" s="16"/>
      <c r="G3" s="16"/>
    </row>
    <row r="4" spans="1:7" ht="12.75">
      <c r="A4" s="16"/>
      <c r="B4" s="16"/>
      <c r="C4" s="16"/>
      <c r="D4" s="16"/>
      <c r="E4" s="16"/>
      <c r="F4" s="16"/>
      <c r="G4" s="16"/>
    </row>
    <row r="5" spans="1:7" ht="12.75">
      <c r="A5" s="16"/>
      <c r="B5" s="16"/>
      <c r="C5" s="16"/>
      <c r="D5" s="16"/>
      <c r="E5" s="16"/>
      <c r="F5" s="16"/>
      <c r="G5" s="16"/>
    </row>
    <row r="6" spans="1:7" ht="12.75">
      <c r="A6" s="16"/>
      <c r="B6" s="16"/>
      <c r="C6" s="16"/>
      <c r="D6" s="16"/>
      <c r="E6" s="16"/>
      <c r="F6" s="16"/>
      <c r="G6" s="16"/>
    </row>
    <row r="7" spans="1:7" ht="12.75">
      <c r="A7" s="16"/>
      <c r="B7" s="16"/>
      <c r="C7" s="16"/>
      <c r="D7" s="16"/>
      <c r="E7" s="16"/>
      <c r="F7" s="16"/>
      <c r="G7" s="16"/>
    </row>
    <row r="8" spans="1:7" ht="3" customHeight="1">
      <c r="A8" s="14"/>
      <c r="B8" s="14"/>
      <c r="C8" s="14"/>
      <c r="D8" s="14"/>
      <c r="E8" s="14"/>
      <c r="F8" s="14"/>
      <c r="G8" s="14"/>
    </row>
    <row r="9" spans="1:7" ht="19.5">
      <c r="A9" s="143" t="s">
        <v>46</v>
      </c>
      <c r="B9" s="15"/>
      <c r="C9" s="15"/>
      <c r="D9" s="15"/>
      <c r="E9" s="15"/>
      <c r="F9" s="15"/>
      <c r="G9" s="15"/>
    </row>
    <row r="10" spans="1:7" ht="20.25">
      <c r="A10" s="135" t="s">
        <v>72</v>
      </c>
      <c r="B10" s="24"/>
      <c r="C10" s="24"/>
      <c r="D10" s="24"/>
      <c r="E10" s="24"/>
      <c r="F10" s="24"/>
      <c r="G10" s="75" t="s">
        <v>23</v>
      </c>
    </row>
    <row r="11" spans="1:7" ht="15">
      <c r="A11" s="18"/>
      <c r="B11" s="18"/>
      <c r="C11" s="18"/>
      <c r="D11" s="18"/>
      <c r="E11" s="18"/>
      <c r="F11" s="18"/>
      <c r="G11" s="18"/>
    </row>
    <row r="12" spans="1:7" ht="15.75">
      <c r="A12" s="139" t="s">
        <v>6</v>
      </c>
      <c r="B12" s="138" t="s">
        <v>0</v>
      </c>
      <c r="C12" s="138" t="s">
        <v>1</v>
      </c>
      <c r="D12" s="138" t="s">
        <v>2</v>
      </c>
      <c r="E12" s="138" t="s">
        <v>3</v>
      </c>
      <c r="F12" s="138" t="s">
        <v>4</v>
      </c>
      <c r="G12" s="138" t="s">
        <v>5</v>
      </c>
    </row>
    <row r="13" spans="1:7" ht="15">
      <c r="A13" s="19" t="s">
        <v>18</v>
      </c>
      <c r="B13" s="38">
        <v>0.02981876120294762</v>
      </c>
      <c r="C13" s="38">
        <v>0.03325217877734199</v>
      </c>
      <c r="D13" s="38">
        <v>0.06335475549823212</v>
      </c>
      <c r="E13" s="38">
        <v>0.031178820239543114</v>
      </c>
      <c r="F13" s="38">
        <v>0.01381188600330707</v>
      </c>
      <c r="G13" s="38">
        <v>0.06368797827696865</v>
      </c>
    </row>
    <row r="14" spans="1:7" ht="15.75">
      <c r="A14" s="139" t="s">
        <v>7</v>
      </c>
      <c r="B14" s="26"/>
      <c r="C14" s="26"/>
      <c r="D14" s="26"/>
      <c r="E14" s="26"/>
      <c r="F14" s="26"/>
      <c r="G14" s="26"/>
    </row>
    <row r="15" spans="1:7" ht="15">
      <c r="A15" s="19" t="s">
        <v>18</v>
      </c>
      <c r="B15" s="38">
        <f>'Acumulado 2015'!B13/'Acumulado 2014'!B13-1</f>
        <v>0.02409636144242122</v>
      </c>
      <c r="C15" s="38">
        <f>'Acumulado 2015'!C13/'Acumulado 2014'!C13-1</f>
        <v>0.03342207366586614</v>
      </c>
      <c r="D15" s="38">
        <f>'Acumulado 2015'!D13/'Acumulado 2014'!D13-1</f>
        <v>0.07371194101290901</v>
      </c>
      <c r="E15" s="38">
        <f>'Acumulado 2015'!E13/'Acumulado 2014'!E13-1</f>
        <v>0.019164334322216314</v>
      </c>
      <c r="F15" s="38">
        <f>'Acumulado 2015'!F13/'Acumulado 2014'!F13-1</f>
        <v>0.003244291633606622</v>
      </c>
      <c r="G15" s="38">
        <f>'Acumulado 2015'!G13/'Acumulado 2014'!G13-1</f>
        <v>0.10835939843180942</v>
      </c>
    </row>
    <row r="16" spans="1:7" ht="15.75">
      <c r="A16" s="139" t="s">
        <v>8</v>
      </c>
      <c r="B16" s="27"/>
      <c r="C16" s="27"/>
      <c r="D16" s="27"/>
      <c r="E16" s="27"/>
      <c r="F16" s="27"/>
      <c r="G16" s="27"/>
    </row>
    <row r="17" spans="1:7" ht="15">
      <c r="A17" s="19" t="s">
        <v>18</v>
      </c>
      <c r="B17" s="38">
        <f>'Acumulado 2015'!B15/'Acumulado 2014'!B15-1</f>
        <v>0.009192661600520013</v>
      </c>
      <c r="C17" s="38">
        <f>'Acumulado 2015'!C15/'Acumulado 2014'!C15-1</f>
        <v>0.027735961128367848</v>
      </c>
      <c r="D17" s="38">
        <f>'Acumulado 2015'!D15/'Acumulado 2014'!D15-1</f>
        <v>0.0502687946336382</v>
      </c>
      <c r="E17" s="38">
        <f>'Acumulado 2015'!E15/'Acumulado 2014'!E15-1</f>
        <v>-0.011244660293687647</v>
      </c>
      <c r="F17" s="38">
        <f>'Acumulado 2015'!F15/'Acumulado 2014'!F15-1</f>
        <v>-0.0016181045785362835</v>
      </c>
      <c r="G17" s="38">
        <f>'Acumulado 2015'!G15/'Acumulado 2014'!G15-1</f>
        <v>0.15332405645642244</v>
      </c>
    </row>
    <row r="18" spans="1:7" ht="15.75">
      <c r="A18" s="139" t="s">
        <v>9</v>
      </c>
      <c r="B18" s="27"/>
      <c r="C18" s="27"/>
      <c r="D18" s="27"/>
      <c r="E18" s="27"/>
      <c r="F18" s="27"/>
      <c r="G18" s="27"/>
    </row>
    <row r="19" spans="1:7" ht="15">
      <c r="A19" s="19" t="s">
        <v>18</v>
      </c>
      <c r="B19" s="111">
        <f>'Acumulado 2015'!B17/'Acumulado 2014'!B17-1</f>
        <v>-0.006960861089724157</v>
      </c>
      <c r="C19" s="111">
        <f>'Acumulado 2015'!C17/'Acumulado 2014'!C17-1</f>
        <v>0.01841799932294208</v>
      </c>
      <c r="D19" s="111">
        <f>'Acumulado 2015'!D17/'Acumulado 2014'!D17-1</f>
        <v>0.02826489061473958</v>
      </c>
      <c r="E19" s="111">
        <f>'Acumulado 2015'!E17/'Acumulado 2014'!E17-1</f>
        <v>-0.02086914115243721</v>
      </c>
      <c r="F19" s="111">
        <f>'Acumulado 2015'!F17/'Acumulado 2014'!F17-1</f>
        <v>-0.02479518296988026</v>
      </c>
      <c r="G19" s="111">
        <f>'Acumulado 2015'!G17/'Acumulado 2014'!G17-1</f>
        <v>0.11858093126385816</v>
      </c>
    </row>
    <row r="20" spans="1:7" ht="15.75">
      <c r="A20" s="139" t="s">
        <v>10</v>
      </c>
      <c r="B20" s="27"/>
      <c r="C20" s="27"/>
      <c r="D20" s="27"/>
      <c r="E20" s="27"/>
      <c r="F20" s="27"/>
      <c r="G20" s="27"/>
    </row>
    <row r="21" spans="1:7" ht="15">
      <c r="A21" s="19" t="s">
        <v>18</v>
      </c>
      <c r="B21" s="38">
        <f>'Acumulado 2015'!B19/'Acumulado 2014'!B19-1</f>
        <v>0.0017375592200097323</v>
      </c>
      <c r="C21" s="38">
        <f>'Acumulado 2015'!C19/'Acumulado 2014'!C19-1</f>
        <v>0.03726793962057218</v>
      </c>
      <c r="D21" s="38">
        <f>'Acumulado 2015'!D19/'Acumulado 2014'!D19-1</f>
        <v>0.03500408626407392</v>
      </c>
      <c r="E21" s="38">
        <f>'Acumulado 2015'!E19/'Acumulado 2014'!E19-1</f>
        <v>-0.012234890928347508</v>
      </c>
      <c r="F21" s="38">
        <f>'Acumulado 2015'!F19/'Acumulado 2014'!F19-1</f>
        <v>-0.02205022598005657</v>
      </c>
      <c r="G21" s="38">
        <f>'Acumulado 2015'!G19/'Acumulado 2014'!G19-1</f>
        <v>0.1613805032079001</v>
      </c>
    </row>
    <row r="22" spans="1:7" ht="15.75">
      <c r="A22" s="139" t="s">
        <v>11</v>
      </c>
      <c r="B22" s="27"/>
      <c r="C22" s="27"/>
      <c r="D22" s="27"/>
      <c r="E22" s="27"/>
      <c r="F22" s="27"/>
      <c r="G22" s="27"/>
    </row>
    <row r="23" spans="1:7" ht="15">
      <c r="A23" s="19" t="s">
        <v>18</v>
      </c>
      <c r="B23" s="38">
        <v>0.0033</v>
      </c>
      <c r="C23" s="38">
        <v>0.0417</v>
      </c>
      <c r="D23" s="38">
        <v>0.0368</v>
      </c>
      <c r="E23" s="38">
        <v>-0.0137</v>
      </c>
      <c r="F23" s="38">
        <v>-0.0217</v>
      </c>
      <c r="G23" s="38">
        <v>0.2045</v>
      </c>
    </row>
    <row r="24" spans="1:7" ht="15.75">
      <c r="A24" s="139" t="s">
        <v>12</v>
      </c>
      <c r="B24" s="26"/>
      <c r="C24" s="26"/>
      <c r="D24" s="26"/>
      <c r="E24" s="26"/>
      <c r="F24" s="26"/>
      <c r="G24" s="26"/>
    </row>
    <row r="25" spans="1:7" ht="15">
      <c r="A25" s="19" t="s">
        <v>18</v>
      </c>
      <c r="B25" s="38">
        <f>'Acumulado 2015'!B23/'Acumulado 2014'!B23-1</f>
        <v>0.0058045358836644745</v>
      </c>
      <c r="C25" s="38">
        <f>'Acumulado 2015'!C23/'Acumulado 2014'!C23-1</f>
        <v>0.03960971221379683</v>
      </c>
      <c r="D25" s="38">
        <f>'Acumulado 2015'!D23/'Acumulado 2014'!D23-1</f>
        <v>0.03426372675197631</v>
      </c>
      <c r="E25" s="38">
        <f>'Acumulado 2015'!E23/'Acumulado 2014'!E23-1</f>
        <v>-0.0066423564124517</v>
      </c>
      <c r="F25" s="38">
        <f>'Acumulado 2015'!F23/'Acumulado 2014'!F23-1</f>
        <v>-0.019941515717650904</v>
      </c>
      <c r="G25" s="38">
        <f>'Acumulado 2015'!G23/'Acumulado 2014'!G23-1</f>
        <v>0.2409919669344356</v>
      </c>
    </row>
    <row r="26" spans="1:7" ht="15.75">
      <c r="A26" s="139" t="s">
        <v>13</v>
      </c>
      <c r="B26" s="27"/>
      <c r="C26" s="27"/>
      <c r="D26" s="27"/>
      <c r="E26" s="27"/>
      <c r="F26" s="27"/>
      <c r="G26" s="27"/>
    </row>
    <row r="27" spans="1:7" ht="15">
      <c r="A27" s="19" t="s">
        <v>18</v>
      </c>
      <c r="B27" s="38">
        <f>'Acumulado 2015'!B25/'Acumulado 2014'!B25-1</f>
        <v>0.007194737426667652</v>
      </c>
      <c r="C27" s="38">
        <f>'Acumulado 2015'!C25/'Acumulado 2014'!C25-1</f>
        <v>0.04036722222819211</v>
      </c>
      <c r="D27" s="38">
        <f>'Acumulado 2015'!D25/'Acumulado 2014'!D25-1</f>
        <v>0.036599305749795086</v>
      </c>
      <c r="E27" s="38">
        <f>'Acumulado 2015'!E25/'Acumulado 2014'!E25-1</f>
        <v>-0.0016451069368108584</v>
      </c>
      <c r="F27" s="38">
        <f>'Acumulado 2015'!F25/'Acumulado 2014'!F25-1</f>
        <v>-0.021877695139412845</v>
      </c>
      <c r="G27" s="38">
        <f>'Acumulado 2015'!G25/'Acumulado 2014'!G25-1</f>
        <v>0.24359243382595408</v>
      </c>
    </row>
    <row r="28" spans="1:7" ht="15.75">
      <c r="A28" s="139" t="s">
        <v>14</v>
      </c>
      <c r="B28" s="26"/>
      <c r="C28" s="26"/>
      <c r="D28" s="26"/>
      <c r="E28" s="26"/>
      <c r="F28" s="26"/>
      <c r="G28" s="26"/>
    </row>
    <row r="29" spans="1:7" ht="15">
      <c r="A29" s="19" t="s">
        <v>18</v>
      </c>
      <c r="B29" s="38">
        <f>'Acumulado 2015'!B27/'Acumulado 2014'!B27-1</f>
        <v>0.00800148106033105</v>
      </c>
      <c r="C29" s="38">
        <f>'Acumulado 2015'!C27/'Acumulado 2014'!C27-1</f>
        <v>0.040992352836564105</v>
      </c>
      <c r="D29" s="38">
        <f>'Acumulado 2015'!D27/'Acumulado 2014'!D27-1</f>
        <v>0.03383731263955436</v>
      </c>
      <c r="E29" s="38">
        <f>'Acumulado 2015'!E27/'Acumulado 2014'!E27-1</f>
        <v>0.003171916546897746</v>
      </c>
      <c r="F29" s="38">
        <f>'Acumulado 2015'!F27/'Acumulado 2014'!F27-1</f>
        <v>-0.02274651349087864</v>
      </c>
      <c r="G29" s="38">
        <f>'Acumulado 2015'!G27/'Acumulado 2014'!G27-1</f>
        <v>0.2542067142188318</v>
      </c>
    </row>
    <row r="30" spans="1:7" ht="15.75">
      <c r="A30" s="139" t="s">
        <v>15</v>
      </c>
      <c r="B30" s="26"/>
      <c r="C30" s="26"/>
      <c r="D30" s="26"/>
      <c r="E30" s="26"/>
      <c r="F30" s="26"/>
      <c r="G30" s="26"/>
    </row>
    <row r="31" spans="1:7" ht="15">
      <c r="A31" s="19" t="s">
        <v>18</v>
      </c>
      <c r="B31" s="38">
        <f>'Acumulado 2015'!B29/'Acumulado 2014'!B29-1</f>
        <v>0.013745912218046774</v>
      </c>
      <c r="C31" s="38">
        <f>'Acumulado 2015'!C29/'Acumulado 2014'!C29-1</f>
        <v>0.043684352367664214</v>
      </c>
      <c r="D31" s="38">
        <f>'Acumulado 2015'!D29/'Acumulado 2014'!D29-1</f>
        <v>0.04472708211893561</v>
      </c>
      <c r="E31" s="38">
        <f>'Acumulado 2015'!E29/'Acumulado 2014'!E29-1</f>
        <v>0.013362467633120767</v>
      </c>
      <c r="F31" s="38">
        <f>'Acumulado 2015'!F29/'Acumulado 2014'!F29-1</f>
        <v>-0.02050281987248692</v>
      </c>
      <c r="G31" s="38">
        <f>'Acumulado 2015'!G29/'Acumulado 2014'!G29-1</f>
        <v>0.244428504291474</v>
      </c>
    </row>
    <row r="32" spans="1:7" ht="15.75">
      <c r="A32" s="139" t="s">
        <v>16</v>
      </c>
      <c r="B32" s="26"/>
      <c r="C32" s="26"/>
      <c r="D32" s="26"/>
      <c r="E32" s="26"/>
      <c r="F32" s="26"/>
      <c r="G32" s="26"/>
    </row>
    <row r="33" spans="1:7" ht="15">
      <c r="A33" s="19" t="s">
        <v>18</v>
      </c>
      <c r="B33" s="38">
        <f>'Acumulado 2015'!B31/'Acumulado 2014'!B31-1</f>
        <v>0.0178955630197819</v>
      </c>
      <c r="C33" s="38">
        <f>'Acumulado 2015'!C31/'Acumulado 2014'!C31-1</f>
        <v>0.046065890889305905</v>
      </c>
      <c r="D33" s="38">
        <f>'Acumulado 2015'!D31/'Acumulado 2014'!D31-1</f>
        <v>0.04919022722737698</v>
      </c>
      <c r="E33" s="38">
        <f>'Acumulado 2015'!E31/'Acumulado 2014'!E31-1</f>
        <v>0.015563242827547619</v>
      </c>
      <c r="F33" s="38">
        <f>'Acumulado 2015'!F31/'Acumulado 2014'!F31-1</f>
        <v>-0.013338129851442115</v>
      </c>
      <c r="G33" s="38">
        <f>'Acumulado 2015'!G31/'Acumulado 2014'!G31-1</f>
        <v>0.2213892569015845</v>
      </c>
    </row>
    <row r="34" spans="1:7" ht="15.75">
      <c r="A34" s="139" t="s">
        <v>17</v>
      </c>
      <c r="B34" s="26"/>
      <c r="C34" s="26"/>
      <c r="D34" s="26"/>
      <c r="E34" s="26"/>
      <c r="F34" s="26"/>
      <c r="G34" s="26"/>
    </row>
    <row r="35" spans="1:7" ht="15">
      <c r="A35" s="19" t="s">
        <v>18</v>
      </c>
      <c r="B35" s="38">
        <f>'Acumulado 2015'!B33/'Acumulado 2014'!B33-1</f>
        <v>0.02207091984173637</v>
      </c>
      <c r="C35" s="38">
        <f>'Acumulado 2015'!C33/'Acumulado 2014'!C33-1</f>
        <v>0.049155979180389275</v>
      </c>
      <c r="D35" s="38">
        <f>'Acumulado 2015'!D33/'Acumulado 2014'!D33-1</f>
        <v>0.05134366625307196</v>
      </c>
      <c r="E35" s="38">
        <f>'Acumulado 2015'!E33/'Acumulado 2014'!E33-1</f>
        <v>0.021228323866305354</v>
      </c>
      <c r="F35" s="38">
        <f>'Acumulado 2015'!F33/'Acumulado 2014'!F33-1</f>
        <v>-0.0076760357259013645</v>
      </c>
      <c r="G35" s="38">
        <f>'Acumulado 2015'!G33/'Acumulado 2014'!G33-1</f>
        <v>0.18639150787894776</v>
      </c>
    </row>
    <row r="36" spans="1:7" ht="12.75">
      <c r="A36" s="14"/>
      <c r="B36" s="14"/>
      <c r="C36" s="14"/>
      <c r="D36" s="14"/>
      <c r="E36" s="14"/>
      <c r="F36" s="14"/>
      <c r="G36" s="14"/>
    </row>
    <row r="37" spans="1:7" ht="15.75">
      <c r="A37" s="144" t="s">
        <v>22</v>
      </c>
      <c r="B37" s="145" t="s">
        <v>0</v>
      </c>
      <c r="C37" s="145" t="s">
        <v>1</v>
      </c>
      <c r="D37" s="145" t="s">
        <v>2</v>
      </c>
      <c r="E37" s="145" t="s">
        <v>3</v>
      </c>
      <c r="F37" s="145" t="s">
        <v>4</v>
      </c>
      <c r="G37" s="145" t="s">
        <v>5</v>
      </c>
    </row>
    <row r="38" spans="1:7" ht="15">
      <c r="A38" s="146" t="s">
        <v>18</v>
      </c>
      <c r="B38" s="147"/>
      <c r="C38" s="147"/>
      <c r="D38" s="147"/>
      <c r="E38" s="147"/>
      <c r="F38" s="147"/>
      <c r="G38" s="147"/>
    </row>
    <row r="39" spans="1:7" ht="15">
      <c r="A39" s="146" t="s">
        <v>66</v>
      </c>
      <c r="B39" s="147">
        <f>+('2015'!C37-'2014'!C37)/'2014'!C37</f>
        <v>0.022070919841736262</v>
      </c>
      <c r="C39" s="147">
        <f>+('2015'!D37-'2014'!D37)/'2014'!D37</f>
        <v>0.04915597918038927</v>
      </c>
      <c r="D39" s="147">
        <f>+('2015'!E37-'2014'!E37)/'2014'!E37</f>
        <v>0.05134366625307189</v>
      </c>
      <c r="E39" s="147">
        <f>+('2015'!F37-'2014'!F37)/'2014'!F37</f>
        <v>0.02122832386630532</v>
      </c>
      <c r="F39" s="147">
        <f>+('2015'!G37-'2014'!G37)/'2014'!G37</f>
        <v>-0.00767603572590142</v>
      </c>
      <c r="G39" s="147">
        <f>+('2015'!H37-'2014'!H37)/'2014'!H37</f>
        <v>0.1863915078789477</v>
      </c>
    </row>
    <row r="40" spans="1:7" ht="12.75">
      <c r="A40" s="16"/>
      <c r="B40" s="16"/>
      <c r="C40" s="16"/>
      <c r="D40" s="16"/>
      <c r="E40" s="16"/>
      <c r="F40" s="16"/>
      <c r="G40" s="16"/>
    </row>
    <row r="41" spans="1:7" ht="12.75">
      <c r="A41" s="39" t="s">
        <v>54</v>
      </c>
      <c r="B41" s="16"/>
      <c r="C41" s="16"/>
      <c r="D41" s="16"/>
      <c r="E41" s="16"/>
      <c r="F41" s="16"/>
      <c r="G41" s="16"/>
    </row>
  </sheetData>
  <sheetProtection/>
  <hyperlinks>
    <hyperlink ref="G10" location="Indice!A1" display="Indice "/>
  </hyperlinks>
  <printOptions/>
  <pageMargins left="0.75" right="0.75" top="1" bottom="1" header="0.3" footer="0.3"/>
  <pageSetup horizontalDpi="600" verticalDpi="600" orientation="portrait" paperSize="9" scale="75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G41"/>
  <sheetViews>
    <sheetView view="pageBreakPreview" zoomScaleSheetLayoutView="100" workbookViewId="0" topLeftCell="A7">
      <selection activeCell="A44" sqref="A44"/>
    </sheetView>
  </sheetViews>
  <sheetFormatPr defaultColWidth="11.421875" defaultRowHeight="12.75"/>
  <cols>
    <col min="1" max="1" width="21.28125" style="0" customWidth="1"/>
    <col min="2" max="2" width="13.8515625" style="0" bestFit="1" customWidth="1"/>
    <col min="3" max="3" width="12.421875" style="0" bestFit="1" customWidth="1"/>
    <col min="4" max="4" width="16.8515625" style="0" bestFit="1" customWidth="1"/>
    <col min="5" max="5" width="15.7109375" style="0" bestFit="1" customWidth="1"/>
    <col min="6" max="6" width="10.28125" style="0" bestFit="1" customWidth="1"/>
    <col min="7" max="7" width="19.00390625" style="0" customWidth="1"/>
  </cols>
  <sheetData>
    <row r="1" spans="1:7" ht="12.75">
      <c r="A1" s="118"/>
      <c r="B1" s="118"/>
      <c r="C1" s="118"/>
      <c r="D1" s="118"/>
      <c r="E1" s="118"/>
      <c r="F1" s="118"/>
      <c r="G1" s="118"/>
    </row>
    <row r="2" spans="1:7" ht="12.75">
      <c r="A2" s="118"/>
      <c r="B2" s="118"/>
      <c r="C2" s="118"/>
      <c r="D2" s="118"/>
      <c r="E2" s="118"/>
      <c r="F2" s="118"/>
      <c r="G2" s="118"/>
    </row>
    <row r="3" spans="1:7" ht="12.75">
      <c r="A3" s="16"/>
      <c r="B3" s="16"/>
      <c r="C3" s="16"/>
      <c r="D3" s="16"/>
      <c r="E3" s="16"/>
      <c r="F3" s="16"/>
      <c r="G3" s="16"/>
    </row>
    <row r="4" spans="1:7" ht="12.75">
      <c r="A4" s="16"/>
      <c r="B4" s="16"/>
      <c r="C4" s="16"/>
      <c r="D4" s="16"/>
      <c r="E4" s="16"/>
      <c r="F4" s="16"/>
      <c r="G4" s="16"/>
    </row>
    <row r="5" spans="1:7" ht="12.75">
      <c r="A5" s="16"/>
      <c r="B5" s="16"/>
      <c r="C5" s="16"/>
      <c r="D5" s="16"/>
      <c r="E5" s="16"/>
      <c r="F5" s="16"/>
      <c r="G5" s="16"/>
    </row>
    <row r="6" spans="1:7" ht="12.75">
      <c r="A6" s="16"/>
      <c r="B6" s="16"/>
      <c r="C6" s="16"/>
      <c r="D6" s="16"/>
      <c r="E6" s="16"/>
      <c r="F6" s="16"/>
      <c r="G6" s="16"/>
    </row>
    <row r="7" spans="1:7" ht="12.75">
      <c r="A7" s="16"/>
      <c r="B7" s="16"/>
      <c r="C7" s="16"/>
      <c r="D7" s="16"/>
      <c r="E7" s="16"/>
      <c r="F7" s="16"/>
      <c r="G7" s="16"/>
    </row>
    <row r="8" spans="1:7" ht="3" customHeight="1">
      <c r="A8" s="14"/>
      <c r="B8" s="14"/>
      <c r="C8" s="14"/>
      <c r="D8" s="14"/>
      <c r="E8" s="14"/>
      <c r="F8" s="14"/>
      <c r="G8" s="14"/>
    </row>
    <row r="9" spans="1:7" ht="19.5">
      <c r="A9" s="143" t="s">
        <v>46</v>
      </c>
      <c r="B9" s="15"/>
      <c r="C9" s="15"/>
      <c r="D9" s="15"/>
      <c r="E9" s="15"/>
      <c r="F9" s="15"/>
      <c r="G9" s="15"/>
    </row>
    <row r="10" spans="1:7" ht="20.25">
      <c r="A10" s="135" t="s">
        <v>80</v>
      </c>
      <c r="B10" s="24"/>
      <c r="C10" s="24"/>
      <c r="D10" s="24"/>
      <c r="E10" s="24"/>
      <c r="F10" s="24"/>
      <c r="G10" s="75" t="s">
        <v>23</v>
      </c>
    </row>
    <row r="11" spans="1:7" ht="15">
      <c r="A11" s="18"/>
      <c r="B11" s="18"/>
      <c r="C11" s="18"/>
      <c r="D11" s="18"/>
      <c r="E11" s="18"/>
      <c r="F11" s="18"/>
      <c r="G11" s="18"/>
    </row>
    <row r="12" spans="1:7" ht="15.75">
      <c r="A12" s="139" t="s">
        <v>6</v>
      </c>
      <c r="B12" s="138" t="s">
        <v>0</v>
      </c>
      <c r="C12" s="138" t="s">
        <v>1</v>
      </c>
      <c r="D12" s="138" t="s">
        <v>2</v>
      </c>
      <c r="E12" s="138" t="s">
        <v>3</v>
      </c>
      <c r="F12" s="138" t="s">
        <v>4</v>
      </c>
      <c r="G12" s="138" t="s">
        <v>5</v>
      </c>
    </row>
    <row r="13" spans="1:7" ht="15">
      <c r="A13" s="19" t="s">
        <v>18</v>
      </c>
      <c r="B13" s="38">
        <f>'Acumulado 2016'!B11/'Acumulado 2015'!B11-1</f>
        <v>0.08085817835813969</v>
      </c>
      <c r="C13" s="38">
        <f>'Acumulado 2016'!C11/'Acumulado 2015'!C11-1</f>
        <v>0.0721343144010238</v>
      </c>
      <c r="D13" s="38">
        <f>'Acumulado 2016'!D11/'Acumulado 2015'!D11-1</f>
        <v>0.09831025973482799</v>
      </c>
      <c r="E13" s="38">
        <f>'Acumulado 2016'!E11/'Acumulado 2015'!E11-1</f>
        <v>0.07514610680870959</v>
      </c>
      <c r="F13" s="38">
        <f>'Acumulado 2016'!F11/'Acumulado 2015'!F11-1</f>
        <v>0.08654204910081331</v>
      </c>
      <c r="G13" s="38">
        <f>'Acumulado 2016'!G11/'Acumulado 2015'!G11-1</f>
        <v>-0.01786957530749589</v>
      </c>
    </row>
    <row r="14" spans="1:7" ht="15.75">
      <c r="A14" s="139" t="s">
        <v>7</v>
      </c>
      <c r="B14" s="27"/>
      <c r="C14" s="27"/>
      <c r="D14" s="27"/>
      <c r="E14" s="27"/>
      <c r="F14" s="27"/>
      <c r="G14" s="27"/>
    </row>
    <row r="15" spans="1:7" ht="15">
      <c r="A15" s="19" t="s">
        <v>18</v>
      </c>
      <c r="B15" s="111">
        <f>'Acumulado 2016'!B13/'Acumulado 2015'!B13-1</f>
        <v>0.09960950375187938</v>
      </c>
      <c r="C15" s="111">
        <f>'Acumulado 2016'!C13/'Acumulado 2015'!C13-1</f>
        <v>0.08079429588303189</v>
      </c>
      <c r="D15" s="111">
        <f>'Acumulado 2016'!D13/'Acumulado 2015'!D13-1</f>
        <v>0.1306025637971695</v>
      </c>
      <c r="E15" s="111">
        <f>'Acumulado 2016'!E13/'Acumulado 2015'!E13-1</f>
        <v>0.0910129166736553</v>
      </c>
      <c r="F15" s="111">
        <f>'Acumulado 2016'!F13/'Acumulado 2015'!F13-1</f>
        <v>0.1065274906818694</v>
      </c>
      <c r="G15" s="111">
        <f>'Acumulado 2016'!G13/'Acumulado 2015'!G13-1</f>
        <v>0.009625792484923457</v>
      </c>
    </row>
    <row r="16" spans="1:7" ht="15.75">
      <c r="A16" s="139" t="s">
        <v>8</v>
      </c>
      <c r="B16" s="27"/>
      <c r="C16" s="27"/>
      <c r="D16" s="27"/>
      <c r="E16" s="27"/>
      <c r="F16" s="27"/>
      <c r="G16" s="27"/>
    </row>
    <row r="17" spans="1:7" ht="15">
      <c r="A17" s="19" t="s">
        <v>18</v>
      </c>
      <c r="B17" s="38">
        <f>'Acumulado 2016'!B15/'Acumulado 2015'!B15-1</f>
        <v>0.1029768350116298</v>
      </c>
      <c r="C17" s="38">
        <f>'Acumulado 2016'!C15/'Acumulado 2015'!C15-1</f>
        <v>0.07300555021819988</v>
      </c>
      <c r="D17" s="38">
        <f>'Acumulado 2016'!D15/'Acumulado 2015'!D15-1</f>
        <v>0.13559179211059091</v>
      </c>
      <c r="E17" s="38">
        <f>'Acumulado 2016'!E15/'Acumulado 2015'!E15-1</f>
        <v>0.10114142094763046</v>
      </c>
      <c r="F17" s="38">
        <f>'Acumulado 2016'!F15/'Acumulado 2015'!F15-1</f>
        <v>0.1088147403814228</v>
      </c>
      <c r="G17" s="38">
        <f>'Acumulado 2016'!G15/'Acumulado 2015'!G15-1</f>
        <v>0.0011326701467546663</v>
      </c>
    </row>
    <row r="18" spans="1:7" ht="15.75">
      <c r="A18" s="139" t="s">
        <v>9</v>
      </c>
      <c r="B18" s="27"/>
      <c r="C18" s="27"/>
      <c r="D18" s="27"/>
      <c r="E18" s="27"/>
      <c r="F18" s="27"/>
      <c r="G18" s="27"/>
    </row>
    <row r="19" spans="1:7" ht="15">
      <c r="A19" s="19" t="s">
        <v>18</v>
      </c>
      <c r="B19" s="111">
        <f>'Acumulado 2016'!B17/'Acumulado 2015'!B17-1</f>
        <v>0.11657798246578222</v>
      </c>
      <c r="C19" s="111">
        <f>'Acumulado 2016'!C17/'Acumulado 2015'!C17-1</f>
        <v>0.07690242443785622</v>
      </c>
      <c r="D19" s="111">
        <f>'Acumulado 2016'!D17/'Acumulado 2015'!D17-1</f>
        <v>0.15427277026049846</v>
      </c>
      <c r="E19" s="111">
        <f>'Acumulado 2016'!E17/'Acumulado 2015'!E17-1</f>
        <v>0.10980149436914366</v>
      </c>
      <c r="F19" s="111">
        <f>'Acumulado 2016'!F17/'Acumulado 2015'!F17-1</f>
        <v>0.12737191229644695</v>
      </c>
      <c r="G19" s="111">
        <f>'Acumulado 2016'!G17/'Acumulado 2015'!G17-1</f>
        <v>0.06271804630510625</v>
      </c>
    </row>
    <row r="20" spans="1:7" ht="15.75">
      <c r="A20" s="139" t="s">
        <v>10</v>
      </c>
      <c r="B20" s="27"/>
      <c r="C20" s="27"/>
      <c r="D20" s="27"/>
      <c r="E20" s="27"/>
      <c r="F20" s="27"/>
      <c r="G20" s="27"/>
    </row>
    <row r="21" spans="1:7" ht="15">
      <c r="A21" s="19" t="s">
        <v>18</v>
      </c>
      <c r="B21" s="38">
        <f>'Acumulado 2016'!B19/'Acumulado 2015'!B19-1</f>
        <v>0.12080302158004441</v>
      </c>
      <c r="C21" s="38">
        <f>'Acumulado 2016'!C19/'Acumulado 2015'!C19-1</f>
        <v>0.08092870840165034</v>
      </c>
      <c r="D21" s="38">
        <f>'Acumulado 2016'!D19/'Acumulado 2015'!D19-1</f>
        <v>0.14340157504979123</v>
      </c>
      <c r="E21" s="38">
        <f>'Acumulado 2016'!E19/'Acumulado 2015'!E19-1</f>
        <v>0.12265087847927103</v>
      </c>
      <c r="F21" s="38">
        <f>'Acumulado 2016'!F19/'Acumulado 2015'!F19-1</f>
        <v>0.13028833883281554</v>
      </c>
      <c r="G21" s="38">
        <f>'Acumulado 2016'!G19/'Acumulado 2015'!G19-1</f>
        <v>0.09399948047449991</v>
      </c>
    </row>
    <row r="22" spans="1:7" ht="15.75">
      <c r="A22" s="139" t="s">
        <v>11</v>
      </c>
      <c r="B22" s="27"/>
      <c r="C22" s="27"/>
      <c r="D22" s="27"/>
      <c r="E22" s="27"/>
      <c r="F22" s="27"/>
      <c r="G22" s="27"/>
    </row>
    <row r="23" spans="1:7" ht="15">
      <c r="A23" s="19" t="s">
        <v>18</v>
      </c>
      <c r="B23" s="38">
        <f>'Acumulado 2016'!B21/'Acumulado 2015'!B21-1</f>
        <v>0.13091333563309382</v>
      </c>
      <c r="C23" s="38">
        <f>'Acumulado 2016'!C21/'Acumulado 2015'!C21-1</f>
        <v>0.0847391662584911</v>
      </c>
      <c r="D23" s="38">
        <f>'Acumulado 2016'!D21/'Acumulado 2015'!D21-1</f>
        <v>0.14197446795529012</v>
      </c>
      <c r="E23" s="38">
        <f>'Acumulado 2016'!E21/'Acumulado 2015'!E21-1</f>
        <v>0.1434816120695115</v>
      </c>
      <c r="F23" s="38">
        <f>'Acumulado 2016'!F21/'Acumulado 2015'!F21-1</f>
        <v>0.14046213553274223</v>
      </c>
      <c r="G23" s="38">
        <f>'Acumulado 2016'!G21/'Acumulado 2015'!G21-1</f>
        <v>0.11604919292851656</v>
      </c>
    </row>
    <row r="24" spans="1:7" ht="15.75">
      <c r="A24" s="139" t="s">
        <v>12</v>
      </c>
      <c r="B24" s="26"/>
      <c r="C24" s="26"/>
      <c r="D24" s="26"/>
      <c r="E24" s="26"/>
      <c r="F24" s="26"/>
      <c r="G24" s="26"/>
    </row>
    <row r="25" spans="1:7" ht="15">
      <c r="A25" s="19" t="s">
        <v>18</v>
      </c>
      <c r="B25" s="38">
        <f>'Acumulado 2016'!B23/'Acumulado 2015'!B23-1</f>
        <v>0.1419835350972356</v>
      </c>
      <c r="C25" s="38">
        <f>'Acumulado 2016'!C23/'Acumulado 2015'!C23-1</f>
        <v>0.09192175207653963</v>
      </c>
      <c r="D25" s="38">
        <f>'Acumulado 2016'!D23/'Acumulado 2015'!D23-1</f>
        <v>0.14300763255558135</v>
      </c>
      <c r="E25" s="38">
        <f>'Acumulado 2016'!E23/'Acumulado 2015'!E23-1</f>
        <v>0.16146239952422303</v>
      </c>
      <c r="F25" s="38">
        <f>'Acumulado 2016'!F23/'Acumulado 2015'!F23-1</f>
        <v>0.1527918614298316</v>
      </c>
      <c r="G25" s="38">
        <f>'Acumulado 2016'!G23/'Acumulado 2015'!G23-1</f>
        <v>0.14905589428164712</v>
      </c>
    </row>
    <row r="26" spans="1:7" ht="15.75">
      <c r="A26" s="139" t="s">
        <v>13</v>
      </c>
      <c r="B26" s="27"/>
      <c r="C26" s="27"/>
      <c r="D26" s="27"/>
      <c r="E26" s="27"/>
      <c r="F26" s="27"/>
      <c r="G26" s="27"/>
    </row>
    <row r="27" spans="1:7" ht="15">
      <c r="A27" s="19" t="s">
        <v>18</v>
      </c>
      <c r="B27" s="38">
        <f>'Acumulado 2016'!B25/'Acumulado 2015'!B25-1</f>
        <v>0.14337821088907488</v>
      </c>
      <c r="C27" s="38">
        <f>'Acumulado 2016'!C25/'Acumulado 2015'!C25-1</f>
        <v>0.08766499590630428</v>
      </c>
      <c r="D27" s="38">
        <f>'Acumulado 2016'!D25/'Acumulado 2015'!D25-1</f>
        <v>0.1305927199109096</v>
      </c>
      <c r="E27" s="38">
        <f>'Acumulado 2016'!E25/'Acumulado 2015'!E25-1</f>
        <v>0.16994429061566563</v>
      </c>
      <c r="F27" s="38">
        <f>'Acumulado 2016'!F25/'Acumulado 2015'!F25-1</f>
        <v>0.1575842906755327</v>
      </c>
      <c r="G27" s="38">
        <f>'Acumulado 2016'!G25/'Acumulado 2015'!G25-1</f>
        <v>0.19603471134144868</v>
      </c>
    </row>
    <row r="28" spans="1:7" ht="15.75">
      <c r="A28" s="139" t="s">
        <v>14</v>
      </c>
      <c r="B28" s="26"/>
      <c r="C28" s="26"/>
      <c r="D28" s="26"/>
      <c r="E28" s="26"/>
      <c r="F28" s="26"/>
      <c r="G28" s="26"/>
    </row>
    <row r="29" spans="1:7" ht="15">
      <c r="A29" s="19" t="s">
        <v>18</v>
      </c>
      <c r="B29" s="38">
        <f>'Acumulado 2016'!B27/'Acumulado 2015'!B27-1</f>
        <v>0.1462058055056652</v>
      </c>
      <c r="C29" s="38">
        <f>'Acumulado 2016'!C27/'Acumulado 2015'!C27-1</f>
        <v>0.09219842030194081</v>
      </c>
      <c r="D29" s="38">
        <f>'Acumulado 2016'!D27/'Acumulado 2015'!D27-1</f>
        <v>0.12747112768204172</v>
      </c>
      <c r="E29" s="38">
        <f>'Acumulado 2016'!E27/'Acumulado 2015'!E27-1</f>
        <v>0.17296915580039496</v>
      </c>
      <c r="F29" s="38">
        <f>'Acumulado 2016'!F27/'Acumulado 2015'!F27-1</f>
        <v>0.16221147074195308</v>
      </c>
      <c r="G29" s="38">
        <f>'Acumulado 2016'!G27/'Acumulado 2015'!G27-1</f>
        <v>0.21443079389128594</v>
      </c>
    </row>
    <row r="30" spans="1:7" ht="15.75">
      <c r="A30" s="139" t="s">
        <v>15</v>
      </c>
      <c r="B30" s="26"/>
      <c r="C30" s="26"/>
      <c r="D30" s="26"/>
      <c r="E30" s="26"/>
      <c r="F30" s="26"/>
      <c r="G30" s="26"/>
    </row>
    <row r="31" spans="1:7" ht="15">
      <c r="A31" s="19" t="s">
        <v>18</v>
      </c>
      <c r="B31" s="38">
        <f>'Acumulado 2016'!B29/'Acumulado 2015'!B29-1</f>
        <v>0.14509021026983437</v>
      </c>
      <c r="C31" s="38">
        <f>'Acumulado 2016'!C29/'Acumulado 2015'!C29-1</f>
        <v>0.09477706867575875</v>
      </c>
      <c r="D31" s="38">
        <f>'Acumulado 2016'!D29/'Acumulado 2015'!D29-1</f>
        <v>0.13123742614579448</v>
      </c>
      <c r="E31" s="38">
        <f>'Acumulado 2016'!E29/'Acumulado 2015'!E29-1</f>
        <v>0.169109130085503</v>
      </c>
      <c r="F31" s="38">
        <f>'Acumulado 2016'!F29/'Acumulado 2015'!F29-1</f>
        <v>0.15787798461547964</v>
      </c>
      <c r="G31" s="38">
        <f>'Acumulado 2016'!G29/'Acumulado 2015'!G29-1</f>
        <v>0.2429190435491244</v>
      </c>
    </row>
    <row r="32" spans="1:7" ht="15.75">
      <c r="A32" s="139" t="s">
        <v>16</v>
      </c>
      <c r="B32" s="26"/>
      <c r="C32" s="26"/>
      <c r="D32" s="26"/>
      <c r="E32" s="26"/>
      <c r="F32" s="26"/>
      <c r="G32" s="26"/>
    </row>
    <row r="33" spans="1:7" ht="15">
      <c r="A33" s="19" t="s">
        <v>18</v>
      </c>
      <c r="B33" s="38">
        <v>0.0799761081648537</v>
      </c>
      <c r="C33" s="38">
        <v>0.09481724497709634</v>
      </c>
      <c r="D33" s="38">
        <v>0.09701367535683947</v>
      </c>
      <c r="E33" s="38">
        <v>0.03652638625975345</v>
      </c>
      <c r="F33" s="38">
        <v>0.0862870424171993</v>
      </c>
      <c r="G33" s="38">
        <v>0.6303139434745165</v>
      </c>
    </row>
    <row r="34" spans="1:7" ht="15.75">
      <c r="A34" s="139" t="s">
        <v>17</v>
      </c>
      <c r="B34" s="26"/>
      <c r="C34" s="26"/>
      <c r="D34" s="26"/>
      <c r="E34" s="26"/>
      <c r="F34" s="26"/>
      <c r="G34" s="26"/>
    </row>
    <row r="35" spans="1:7" ht="15">
      <c r="A35" s="19" t="s">
        <v>18</v>
      </c>
      <c r="B35" s="38">
        <f>+'2016'!C34/'2015'!C34-1</f>
        <v>0.15411762287720188</v>
      </c>
      <c r="C35" s="38">
        <f>+'2016'!D34/'2015'!D34-1</f>
        <v>0.21089419137141485</v>
      </c>
      <c r="D35" s="38">
        <f>+'2016'!E34/'2015'!E34-1</f>
        <v>0.15815863675370845</v>
      </c>
      <c r="E35" s="38">
        <f>+'2016'!F34/'2015'!F34-1</f>
        <v>0.12482415277438474</v>
      </c>
      <c r="F35" s="38">
        <f>+'2016'!G34/'2015'!G34-1</f>
        <v>0.135019816998581</v>
      </c>
      <c r="G35" s="38">
        <f>+'2016'!H34/'2015'!H34-1</f>
        <v>0.7471145427047681</v>
      </c>
    </row>
    <row r="36" spans="1:7" ht="12.75">
      <c r="A36" s="14"/>
      <c r="B36" s="14"/>
      <c r="C36" s="14"/>
      <c r="D36" s="14"/>
      <c r="E36" s="14"/>
      <c r="F36" s="14"/>
      <c r="G36" s="14"/>
    </row>
    <row r="37" spans="1:7" ht="15.75">
      <c r="A37" s="144" t="s">
        <v>22</v>
      </c>
      <c r="B37" s="145" t="s">
        <v>0</v>
      </c>
      <c r="C37" s="145" t="s">
        <v>1</v>
      </c>
      <c r="D37" s="145" t="s">
        <v>2</v>
      </c>
      <c r="E37" s="145" t="s">
        <v>3</v>
      </c>
      <c r="F37" s="145" t="s">
        <v>4</v>
      </c>
      <c r="G37" s="145" t="s">
        <v>5</v>
      </c>
    </row>
    <row r="38" spans="1:7" ht="15">
      <c r="A38" s="146" t="s">
        <v>18</v>
      </c>
      <c r="B38" s="147"/>
      <c r="C38" s="147"/>
      <c r="D38" s="147"/>
      <c r="E38" s="147"/>
      <c r="F38" s="147"/>
      <c r="G38" s="147"/>
    </row>
    <row r="39" spans="1:7" ht="15">
      <c r="A39" s="146" t="s">
        <v>66</v>
      </c>
      <c r="B39" s="147">
        <f>+'2016'!C37/'2015'!C37-1</f>
        <v>0.13983334108215684</v>
      </c>
      <c r="C39" s="147">
        <f>+'2016'!D37/'2015'!D37-1</f>
        <v>0.10422556787950166</v>
      </c>
      <c r="D39" s="147">
        <f>+'2016'!E37/'2015'!E37-1</f>
        <v>0.13056166017672832</v>
      </c>
      <c r="E39" s="147">
        <f>+'2016'!F37/'2015'!F37-1</f>
        <v>0.15024659674486784</v>
      </c>
      <c r="F39" s="147">
        <f>+'2016'!G37/'2015'!G37-1</f>
        <v>0.14886356262996436</v>
      </c>
      <c r="G39" s="147">
        <f>+'2016'!H37/'2015'!H37-1</f>
        <v>0.3324917829752774</v>
      </c>
    </row>
    <row r="40" spans="1:7" ht="12.75">
      <c r="A40" s="16"/>
      <c r="B40" s="16"/>
      <c r="C40" s="16"/>
      <c r="D40" s="16"/>
      <c r="E40" s="16"/>
      <c r="F40" s="16"/>
      <c r="G40" s="16"/>
    </row>
    <row r="41" spans="1:7" ht="12.75">
      <c r="A41" s="39" t="s">
        <v>54</v>
      </c>
      <c r="B41" s="16"/>
      <c r="C41" s="16"/>
      <c r="D41" s="16"/>
      <c r="E41" s="16"/>
      <c r="F41" s="16"/>
      <c r="G41" s="16"/>
    </row>
  </sheetData>
  <sheetProtection/>
  <hyperlinks>
    <hyperlink ref="G10" location="Indice!A1" display="Indice "/>
  </hyperlinks>
  <printOptions/>
  <pageMargins left="0.75" right="0.75" top="1" bottom="1" header="0.3" footer="0.3"/>
  <pageSetup horizontalDpi="600" verticalDpi="600" orientation="portrait" paperSize="9" scale="80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G41"/>
  <sheetViews>
    <sheetView view="pageBreakPreview" zoomScaleSheetLayoutView="100" workbookViewId="0" topLeftCell="A5">
      <selection activeCell="C39" sqref="C39:G39"/>
    </sheetView>
  </sheetViews>
  <sheetFormatPr defaultColWidth="11.421875" defaultRowHeight="12.75"/>
  <cols>
    <col min="1" max="1" width="21.28125" style="0" customWidth="1"/>
    <col min="2" max="2" width="13.8515625" style="0" bestFit="1" customWidth="1"/>
    <col min="3" max="3" width="12.421875" style="0" bestFit="1" customWidth="1"/>
    <col min="4" max="4" width="16.8515625" style="0" bestFit="1" customWidth="1"/>
    <col min="5" max="5" width="15.7109375" style="0" bestFit="1" customWidth="1"/>
    <col min="6" max="6" width="10.28125" style="0" bestFit="1" customWidth="1"/>
    <col min="7" max="7" width="19.00390625" style="0" customWidth="1"/>
    <col min="8" max="8" width="11.421875" style="118" customWidth="1"/>
  </cols>
  <sheetData>
    <row r="1" spans="1:7" ht="12.75">
      <c r="A1" s="118"/>
      <c r="B1" s="118"/>
      <c r="C1" s="118"/>
      <c r="D1" s="118"/>
      <c r="E1" s="118"/>
      <c r="F1" s="118"/>
      <c r="G1" s="118"/>
    </row>
    <row r="2" spans="1:7" ht="12.75">
      <c r="A2" s="118"/>
      <c r="B2" s="118"/>
      <c r="C2" s="118"/>
      <c r="D2" s="118"/>
      <c r="E2" s="118"/>
      <c r="F2" s="118"/>
      <c r="G2" s="118"/>
    </row>
    <row r="3" spans="1:7" ht="12.75">
      <c r="A3" s="16"/>
      <c r="B3" s="16"/>
      <c r="C3" s="16"/>
      <c r="D3" s="16"/>
      <c r="E3" s="16"/>
      <c r="F3" s="16"/>
      <c r="G3" s="16"/>
    </row>
    <row r="4" spans="1:7" ht="12.75">
      <c r="A4" s="16"/>
      <c r="B4" s="16"/>
      <c r="C4" s="16"/>
      <c r="D4" s="16"/>
      <c r="E4" s="16"/>
      <c r="F4" s="16"/>
      <c r="G4" s="16"/>
    </row>
    <row r="5" spans="1:7" ht="12.75">
      <c r="A5" s="16"/>
      <c r="B5" s="16"/>
      <c r="C5" s="16"/>
      <c r="D5" s="16"/>
      <c r="E5" s="16"/>
      <c r="F5" s="16"/>
      <c r="G5" s="16"/>
    </row>
    <row r="6" spans="1:7" ht="12.75">
      <c r="A6" s="16"/>
      <c r="B6" s="16"/>
      <c r="C6" s="16"/>
      <c r="D6" s="16"/>
      <c r="E6" s="16"/>
      <c r="F6" s="16"/>
      <c r="G6" s="16"/>
    </row>
    <row r="7" spans="1:7" ht="12.75">
      <c r="A7" s="16"/>
      <c r="B7" s="16"/>
      <c r="C7" s="16"/>
      <c r="D7" s="16"/>
      <c r="E7" s="16"/>
      <c r="F7" s="16"/>
      <c r="G7" s="16"/>
    </row>
    <row r="8" spans="1:7" ht="3" customHeight="1">
      <c r="A8" s="14"/>
      <c r="B8" s="14"/>
      <c r="C8" s="14"/>
      <c r="D8" s="14"/>
      <c r="E8" s="14"/>
      <c r="F8" s="14"/>
      <c r="G8" s="14"/>
    </row>
    <row r="9" spans="1:7" ht="19.5">
      <c r="A9" s="162" t="s">
        <v>46</v>
      </c>
      <c r="B9" s="162"/>
      <c r="C9" s="162"/>
      <c r="D9" s="162"/>
      <c r="E9" s="162"/>
      <c r="F9" s="162"/>
      <c r="G9" s="162"/>
    </row>
    <row r="10" spans="1:7" ht="20.25">
      <c r="A10" s="161" t="s">
        <v>88</v>
      </c>
      <c r="B10" s="161"/>
      <c r="C10" s="161"/>
      <c r="D10" s="24"/>
      <c r="E10" s="24"/>
      <c r="F10" s="24"/>
      <c r="G10" s="75" t="s">
        <v>23</v>
      </c>
    </row>
    <row r="11" spans="1:7" ht="15">
      <c r="A11" s="18"/>
      <c r="B11" s="18"/>
      <c r="C11" s="18"/>
      <c r="D11" s="18"/>
      <c r="E11" s="18"/>
      <c r="F11" s="18"/>
      <c r="G11" s="18"/>
    </row>
    <row r="12" spans="1:7" ht="15.75">
      <c r="A12" s="139" t="s">
        <v>6</v>
      </c>
      <c r="B12" s="138" t="s">
        <v>0</v>
      </c>
      <c r="C12" s="138" t="s">
        <v>1</v>
      </c>
      <c r="D12" s="138" t="s">
        <v>2</v>
      </c>
      <c r="E12" s="138" t="s">
        <v>3</v>
      </c>
      <c r="F12" s="138" t="s">
        <v>4</v>
      </c>
      <c r="G12" s="138" t="s">
        <v>5</v>
      </c>
    </row>
    <row r="13" spans="1:7" ht="15">
      <c r="A13" s="19" t="s">
        <v>18</v>
      </c>
      <c r="B13" s="38">
        <f>+'Acumulado 2017'!B11/'Acumulado 2016'!B11-1</f>
        <v>0.07493448969056948</v>
      </c>
      <c r="C13" s="38">
        <f>+'Acumulado 2017'!C11/'Acumulado 2016'!C11-1</f>
        <v>0.11082292318197728</v>
      </c>
      <c r="D13" s="38">
        <f>+'Acumulado 2017'!D11/'Acumulado 2016'!D11-1</f>
        <v>0.09970359933230521</v>
      </c>
      <c r="E13" s="38">
        <f>+'Acumulado 2017'!E11/'Acumulado 2016'!E11-1</f>
        <v>0.016961208075723544</v>
      </c>
      <c r="F13" s="38">
        <f>+'Acumulado 2017'!F11/'Acumulado 2016'!F11-1</f>
        <v>0.07923698985285776</v>
      </c>
      <c r="G13" s="38">
        <f>+'Acumulado 2017'!G11/'Acumulado 2016'!G11-1</f>
        <v>0.8059231253938248</v>
      </c>
    </row>
    <row r="14" spans="1:7" ht="15.75">
      <c r="A14" s="139" t="s">
        <v>7</v>
      </c>
      <c r="B14" s="27"/>
      <c r="C14" s="27"/>
      <c r="D14" s="27"/>
      <c r="E14" s="27"/>
      <c r="F14" s="27"/>
      <c r="G14" s="27"/>
    </row>
    <row r="15" spans="1:7" ht="15">
      <c r="A15" s="19" t="s">
        <v>18</v>
      </c>
      <c r="B15" s="111">
        <f>+'Acumulado 2017'!B13/'Acumulado 2016'!B13-1</f>
        <v>0.07008354730098798</v>
      </c>
      <c r="C15" s="111">
        <f>+'Acumulado 2017'!C13/'Acumulado 2016'!C13-1</f>
        <v>0.1158698372966207</v>
      </c>
      <c r="D15" s="111">
        <f>+'Acumulado 2017'!D13/'Acumulado 2016'!D13-1</f>
        <v>0.06247893089333023</v>
      </c>
      <c r="E15" s="111">
        <f>+'Acumulado 2017'!E13/'Acumulado 2016'!E13-1</f>
        <v>0.029067500387836898</v>
      </c>
      <c r="F15" s="111">
        <f>+'Acumulado 2017'!F13/'Acumulado 2016'!F13-1</f>
        <v>0.06930740246602252</v>
      </c>
      <c r="G15" s="111">
        <f>+'Acumulado 2017'!G13/'Acumulado 2016'!G13-1</f>
        <v>0.6844966879810086</v>
      </c>
    </row>
    <row r="16" spans="1:7" ht="15.75">
      <c r="A16" s="139" t="s">
        <v>8</v>
      </c>
      <c r="B16" s="27"/>
      <c r="C16" s="27"/>
      <c r="D16" s="27"/>
      <c r="E16" s="27"/>
      <c r="F16" s="27"/>
      <c r="G16" s="27"/>
    </row>
    <row r="17" spans="1:7" ht="15">
      <c r="A17" s="19" t="s">
        <v>18</v>
      </c>
      <c r="B17" s="111">
        <f>+'Acumulado 2017'!B15/'Acumulado 2016'!B15-1</f>
        <v>0.06688595105508122</v>
      </c>
      <c r="C17" s="111">
        <f>+'Acumulado 2017'!C15/'Acumulado 2016'!C15-1</f>
        <v>0.11386233033232429</v>
      </c>
      <c r="D17" s="111">
        <f>+'Acumulado 2017'!D15/'Acumulado 2016'!D15-1</f>
        <v>0.050316033015080475</v>
      </c>
      <c r="E17" s="111">
        <f>+'Acumulado 2017'!E15/'Acumulado 2016'!E15-1</f>
        <v>0.0337509125797093</v>
      </c>
      <c r="F17" s="111">
        <f>+'Acumulado 2017'!F15/'Acumulado 2016'!F15-1</f>
        <v>0.0627137700081617</v>
      </c>
      <c r="G17" s="111">
        <f>+'Acumulado 2017'!G15/'Acumulado 2016'!G15-1</f>
        <v>0.6397019036843918</v>
      </c>
    </row>
    <row r="18" spans="1:7" ht="15.75">
      <c r="A18" s="139" t="s">
        <v>9</v>
      </c>
      <c r="B18" s="27"/>
      <c r="C18" s="27"/>
      <c r="D18" s="27"/>
      <c r="E18" s="27"/>
      <c r="F18" s="27"/>
      <c r="G18" s="27"/>
    </row>
    <row r="19" spans="1:7" ht="15">
      <c r="A19" s="19" t="s">
        <v>18</v>
      </c>
      <c r="B19" s="111">
        <f>+'Acumulado 2017'!B17/'Acumulado 2016'!B17-1</f>
        <v>0.09502898412204819</v>
      </c>
      <c r="C19" s="111">
        <f>+'Acumulado 2017'!C17/'Acumulado 2016'!C17-1</f>
        <v>0.15041690135642982</v>
      </c>
      <c r="D19" s="111">
        <f>+'Acumulado 2017'!D17/'Acumulado 2016'!D17-1</f>
        <v>0.07082845301378504</v>
      </c>
      <c r="E19" s="111">
        <f>+'Acumulado 2017'!E17/'Acumulado 2016'!E17-1</f>
        <v>0.06942592755021493</v>
      </c>
      <c r="F19" s="111">
        <f>+'Acumulado 2017'!F17/'Acumulado 2016'!F17-1</f>
        <v>0.08560154755752603</v>
      </c>
      <c r="G19" s="111">
        <f>+'Acumulado 2017'!G17/'Acumulado 2016'!G17-1</f>
        <v>0.5760837126016563</v>
      </c>
    </row>
    <row r="20" spans="1:7" ht="15.75">
      <c r="A20" s="139" t="s">
        <v>10</v>
      </c>
      <c r="B20" s="27"/>
      <c r="C20" s="27"/>
      <c r="D20" s="27"/>
      <c r="E20" s="27"/>
      <c r="F20" s="27"/>
      <c r="G20" s="27"/>
    </row>
    <row r="21" spans="1:7" ht="15">
      <c r="A21" s="19" t="s">
        <v>18</v>
      </c>
      <c r="B21" s="111">
        <f>+'Acumulado 2017'!B19/'Acumulado 2016'!B19-1</f>
        <v>0.09377690417906548</v>
      </c>
      <c r="C21" s="111">
        <f>+'Acumulado 2017'!C19/'Acumulado 2016'!C19-1</f>
        <v>0.13210938191753563</v>
      </c>
      <c r="D21" s="111">
        <f>+'Acumulado 2017'!D19/'Acumulado 2016'!D19-1</f>
        <v>0.06617264334438255</v>
      </c>
      <c r="E21" s="111">
        <f>+'Acumulado 2017'!E19/'Acumulado 2016'!E19-1</f>
        <v>0.07721104528546907</v>
      </c>
      <c r="F21" s="111">
        <f>+'Acumulado 2017'!F19/'Acumulado 2016'!F19-1</f>
        <v>0.08767448944488199</v>
      </c>
      <c r="G21" s="111">
        <f>+'Acumulado 2017'!G19/'Acumulado 2016'!G19-1</f>
        <v>0.5089516090734967</v>
      </c>
    </row>
    <row r="22" spans="1:7" ht="15.75">
      <c r="A22" s="139" t="s">
        <v>11</v>
      </c>
      <c r="B22" s="27"/>
      <c r="C22" s="27"/>
      <c r="D22" s="27"/>
      <c r="E22" s="27"/>
      <c r="F22" s="27"/>
      <c r="G22" s="27"/>
    </row>
    <row r="23" spans="1:7" ht="15">
      <c r="A23" s="19" t="s">
        <v>18</v>
      </c>
      <c r="B23" s="38">
        <f>+'Acumulado 2017'!B21/'Acumulado 2016'!B21-1</f>
        <v>0.09633824953191583</v>
      </c>
      <c r="C23" s="38">
        <f>+'Acumulado 2017'!C21/'Acumulado 2016'!C21-1</f>
        <v>0.13147370613386444</v>
      </c>
      <c r="D23" s="38">
        <f>+'Acumulado 2017'!D21/'Acumulado 2016'!D21-1</f>
        <v>0.06598863695993362</v>
      </c>
      <c r="E23" s="38">
        <f>+'Acumulado 2017'!E21/'Acumulado 2016'!E21-1</f>
        <v>0.08421809510124079</v>
      </c>
      <c r="F23" s="38">
        <f>+'Acumulado 2017'!F21/'Acumulado 2016'!F21-1</f>
        <v>0.09114338541567846</v>
      </c>
      <c r="G23" s="38">
        <f>+'Acumulado 2017'!G21/'Acumulado 2016'!G21-1</f>
        <v>0.4517968567060153</v>
      </c>
    </row>
    <row r="24" spans="1:7" ht="15.75">
      <c r="A24" s="139" t="s">
        <v>12</v>
      </c>
      <c r="B24" s="26"/>
      <c r="C24" s="26"/>
      <c r="D24" s="26"/>
      <c r="E24" s="26"/>
      <c r="F24" s="26"/>
      <c r="G24" s="26"/>
    </row>
    <row r="25" spans="1:7" ht="15">
      <c r="A25" s="19" t="s">
        <v>18</v>
      </c>
      <c r="B25" s="38">
        <f>+'Acumulado 2017'!B23/'Acumulado 2016'!B23-1</f>
        <v>0.09220893663145513</v>
      </c>
      <c r="C25" s="38">
        <f>+'Acumulado 2017'!C23/'Acumulado 2016'!C23-1</f>
        <v>0.12437693462803234</v>
      </c>
      <c r="D25" s="38">
        <f>+'Acumulado 2017'!D23/'Acumulado 2016'!D23-1</f>
        <v>0.06298164657283056</v>
      </c>
      <c r="E25" s="38">
        <f>+'Acumulado 2017'!E23/'Acumulado 2016'!E23-1</f>
        <v>0.08787572608610006</v>
      </c>
      <c r="F25" s="38">
        <f>+'Acumulado 2017'!F23/'Acumulado 2016'!F23-1</f>
        <v>0.08406898185950529</v>
      </c>
      <c r="G25" s="38">
        <f>+'Acumulado 2017'!G23/'Acumulado 2016'!G23-1</f>
        <v>0.37187503652364984</v>
      </c>
    </row>
    <row r="26" spans="1:7" ht="15.75">
      <c r="A26" s="139" t="s">
        <v>13</v>
      </c>
      <c r="B26" s="27"/>
      <c r="C26" s="27"/>
      <c r="D26" s="27"/>
      <c r="E26" s="27"/>
      <c r="F26" s="27"/>
      <c r="G26" s="27"/>
    </row>
    <row r="27" spans="1:7" ht="15">
      <c r="A27" s="19" t="s">
        <v>18</v>
      </c>
      <c r="B27" s="38">
        <f>+'Acumulado 2017'!B25/'Acumulado 2016'!B25-1</f>
        <v>0.08755720448148407</v>
      </c>
      <c r="C27" s="38">
        <f>+'Acumulado 2017'!C25/'Acumulado 2016'!C25-1</f>
        <v>0.12364019213152155</v>
      </c>
      <c r="D27" s="38">
        <f>+'Acumulado 2017'!D25/'Acumulado 2016'!D25-1</f>
        <v>0.055576478703224685</v>
      </c>
      <c r="E27" s="38">
        <f>+'Acumulado 2017'!E25/'Acumulado 2016'!E25-1</f>
        <v>0.08651387633111796</v>
      </c>
      <c r="F27" s="38">
        <f>+'Acumulado 2017'!F25/'Acumulado 2016'!F25-1</f>
        <v>0.07771957572430521</v>
      </c>
      <c r="G27" s="38">
        <f>+'Acumulado 2017'!G25/'Acumulado 2016'!G25-1</f>
        <v>0.3155842192774727</v>
      </c>
    </row>
    <row r="28" spans="1:7" ht="15.75">
      <c r="A28" s="139" t="s">
        <v>14</v>
      </c>
      <c r="B28" s="26"/>
      <c r="C28" s="26"/>
      <c r="D28" s="26"/>
      <c r="E28" s="26"/>
      <c r="F28" s="26"/>
      <c r="G28" s="26"/>
    </row>
    <row r="29" spans="1:7" ht="15">
      <c r="A29" s="19" t="s">
        <v>18</v>
      </c>
      <c r="B29" s="38">
        <f>+'Acumulado 2017'!B27/'Acumulado 2016'!B27-1</f>
        <v>0.08999981885511255</v>
      </c>
      <c r="C29" s="38">
        <f>+'Acumulado 2017'!C27/'Acumulado 2016'!C27-1</f>
        <v>0.11993383240355482</v>
      </c>
      <c r="D29" s="38">
        <f>+'Acumulado 2017'!D27/'Acumulado 2016'!D27-1</f>
        <v>0.058614489414648974</v>
      </c>
      <c r="E29" s="38">
        <f>+'Acumulado 2017'!E27/'Acumulado 2016'!E27-1</f>
        <v>0.09546211636292679</v>
      </c>
      <c r="F29" s="38">
        <f>+'Acumulado 2017'!F27/'Acumulado 2016'!F27-1</f>
        <v>0.07911478551049789</v>
      </c>
      <c r="G29" s="38">
        <f>+'Acumulado 2017'!G27/'Acumulado 2016'!G27-1</f>
        <v>0.2828303831341421</v>
      </c>
    </row>
    <row r="30" spans="1:7" ht="15.75">
      <c r="A30" s="139" t="s">
        <v>15</v>
      </c>
      <c r="B30" s="26"/>
      <c r="C30" s="26"/>
      <c r="D30" s="26"/>
      <c r="E30" s="26"/>
      <c r="F30" s="26"/>
      <c r="G30" s="26"/>
    </row>
    <row r="31" spans="1:7" ht="15">
      <c r="A31" s="19" t="s">
        <v>18</v>
      </c>
      <c r="B31" s="38">
        <f>+'Acumulado 2017'!B29/'Acumulado 2016'!B29-1</f>
        <v>0.08397830125334904</v>
      </c>
      <c r="C31" s="38">
        <f>+'Acumulado 2017'!C29/'Acumulado 2016'!C29-1</f>
        <v>0.1112914646604628</v>
      </c>
      <c r="D31" s="38">
        <f>+'Acumulado 2017'!D29/'Acumulado 2016'!D29-1</f>
        <v>0.048810424184800194</v>
      </c>
      <c r="E31" s="38">
        <f>+'Acumulado 2017'!E29/'Acumulado 2016'!E29-1</f>
        <v>0.09409837702871404</v>
      </c>
      <c r="F31" s="38">
        <f>+'Acumulado 2017'!F29/'Acumulado 2016'!F29-1</f>
        <v>0.07350231702607668</v>
      </c>
      <c r="G31" s="38">
        <f>+'Acumulado 2017'!G29/'Acumulado 2016'!G29-1</f>
        <v>0.25225282852916475</v>
      </c>
    </row>
    <row r="32" spans="1:7" ht="15.75">
      <c r="A32" s="139" t="s">
        <v>16</v>
      </c>
      <c r="B32" s="26"/>
      <c r="C32" s="26"/>
      <c r="D32" s="26"/>
      <c r="E32" s="26"/>
      <c r="F32" s="26"/>
      <c r="G32" s="26"/>
    </row>
    <row r="33" spans="1:7" ht="15">
      <c r="A33" s="19" t="s">
        <v>18</v>
      </c>
      <c r="B33" s="38">
        <f>+'Acumulado 2017'!B31/'Acumulado 2016'!B31-1</f>
        <v>0.0805475057265641</v>
      </c>
      <c r="C33" s="38">
        <f>+'Acumulado 2017'!C31/'Acumulado 2016'!C31-1</f>
        <v>0.10846174908969575</v>
      </c>
      <c r="D33" s="38">
        <f>+'Acumulado 2017'!D31/'Acumulado 2016'!D31-1</f>
        <v>0.04821871563889957</v>
      </c>
      <c r="E33" s="38">
        <f>+'Acumulado 2017'!E31/'Acumulado 2016'!E31-1</f>
        <v>0.08999622950312691</v>
      </c>
      <c r="F33" s="38">
        <f>+'Acumulado 2017'!F31/'Acumulado 2016'!F31-1</f>
        <v>0.06933537522506739</v>
      </c>
      <c r="G33" s="38">
        <f>+'Acumulado 2017'!G31/'Acumulado 2016'!G31-1</f>
        <v>0.22734407666102308</v>
      </c>
    </row>
    <row r="34" spans="1:7" ht="15.75">
      <c r="A34" s="139" t="s">
        <v>17</v>
      </c>
      <c r="B34" s="26"/>
      <c r="C34" s="26"/>
      <c r="D34" s="26"/>
      <c r="E34" s="26"/>
      <c r="F34" s="26"/>
      <c r="G34" s="26"/>
    </row>
    <row r="35" spans="1:7" ht="15">
      <c r="A35" s="19" t="s">
        <v>18</v>
      </c>
      <c r="B35" s="38">
        <f>+'Acumulado 2017'!B33/'Acumulado 2016'!B33-1</f>
        <v>0.07582876630948454</v>
      </c>
      <c r="C35" s="38">
        <f>+'Acumulado 2017'!C33/'Acumulado 2016'!C33-1</f>
        <v>0.10129465365929402</v>
      </c>
      <c r="D35" s="38">
        <f>+'Acumulado 2017'!D33/'Acumulado 2016'!D33-1</f>
        <v>0.050840921738650735</v>
      </c>
      <c r="E35" s="38">
        <f>+'Acumulado 2017'!E33/'Acumulado 2016'!E33-1</f>
        <v>0.08291876342984628</v>
      </c>
      <c r="F35" s="38">
        <f>+'Acumulado 2017'!F33/'Acumulado 2016'!F33-1</f>
        <v>0.06518358899500432</v>
      </c>
      <c r="G35" s="38">
        <f>+'Acumulado 2017'!G33/'Acumulado 2016'!G33-1</f>
        <v>0.18529772757063356</v>
      </c>
    </row>
    <row r="36" spans="1:7" ht="12.75">
      <c r="A36" s="14"/>
      <c r="B36" s="14"/>
      <c r="C36" s="14"/>
      <c r="D36" s="14"/>
      <c r="E36" s="14"/>
      <c r="F36" s="14"/>
      <c r="G36" s="14"/>
    </row>
    <row r="37" spans="1:7" ht="15.75">
      <c r="A37" s="144" t="s">
        <v>22</v>
      </c>
      <c r="B37" s="145" t="s">
        <v>0</v>
      </c>
      <c r="C37" s="145" t="s">
        <v>1</v>
      </c>
      <c r="D37" s="145" t="s">
        <v>2</v>
      </c>
      <c r="E37" s="145" t="s">
        <v>3</v>
      </c>
      <c r="F37" s="145" t="s">
        <v>4</v>
      </c>
      <c r="G37" s="145" t="s">
        <v>5</v>
      </c>
    </row>
    <row r="38" spans="1:7" ht="15">
      <c r="A38" s="146" t="s">
        <v>18</v>
      </c>
      <c r="B38" s="147"/>
      <c r="C38" s="147"/>
      <c r="D38" s="147"/>
      <c r="E38" s="147"/>
      <c r="F38" s="147"/>
      <c r="G38" s="147"/>
    </row>
    <row r="39" spans="1:7" ht="15">
      <c r="A39" s="146" t="s">
        <v>66</v>
      </c>
      <c r="B39" s="147">
        <f>+('Acumulado 2017'!B33-'Acumulado 2016'!B33)/'Acumulado 2016'!B33</f>
        <v>0.0758287663094845</v>
      </c>
      <c r="C39" s="147">
        <f>+('Acumulado 2017'!C33-'Acumulado 2016'!C33)/'Acumulado 2016'!C33</f>
        <v>0.10129465365929394</v>
      </c>
      <c r="D39" s="147">
        <f>+('Acumulado 2017'!D33-'Acumulado 2016'!D33)/'Acumulado 2016'!D33</f>
        <v>0.050840921738650846</v>
      </c>
      <c r="E39" s="147">
        <f>+('Acumulado 2017'!E33-'Acumulado 2016'!E33)/'Acumulado 2016'!E33</f>
        <v>0.08291876342984622</v>
      </c>
      <c r="F39" s="147">
        <f>+('Acumulado 2017'!F33-'Acumulado 2016'!F33)/'Acumulado 2016'!F33</f>
        <v>0.06518358899500427</v>
      </c>
      <c r="G39" s="147">
        <f>+('Acumulado 2017'!G33-'Acumulado 2016'!G33)/'Acumulado 2016'!G33</f>
        <v>0.1852977275706336</v>
      </c>
    </row>
    <row r="40" spans="1:7" ht="12.75">
      <c r="A40" s="16"/>
      <c r="B40" s="16"/>
      <c r="C40" s="16"/>
      <c r="D40" s="16"/>
      <c r="E40" s="16"/>
      <c r="F40" s="16"/>
      <c r="G40" s="16"/>
    </row>
    <row r="41" spans="1:7" ht="12.75">
      <c r="A41" s="39" t="s">
        <v>54</v>
      </c>
      <c r="B41" s="16"/>
      <c r="C41" s="16"/>
      <c r="D41" s="16"/>
      <c r="E41" s="16"/>
      <c r="F41" s="16"/>
      <c r="G41" s="16"/>
    </row>
  </sheetData>
  <sheetProtection/>
  <hyperlinks>
    <hyperlink ref="G10" location="Indice!A1" display="Indice "/>
  </hyperlinks>
  <printOptions/>
  <pageMargins left="0.75" right="0.75" top="1" bottom="1" header="0.3" footer="0.3"/>
  <pageSetup horizontalDpi="600" verticalDpi="600" orientation="portrait" paperSize="9" scale="72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G41"/>
  <sheetViews>
    <sheetView view="pageBreakPreview" zoomScaleSheetLayoutView="100" workbookViewId="0" topLeftCell="A7">
      <selection activeCell="G10" sqref="G10"/>
    </sheetView>
  </sheetViews>
  <sheetFormatPr defaultColWidth="11.421875" defaultRowHeight="12.75"/>
  <cols>
    <col min="1" max="1" width="21.28125" style="0" customWidth="1"/>
    <col min="2" max="2" width="13.8515625" style="0" bestFit="1" customWidth="1"/>
    <col min="3" max="3" width="12.421875" style="0" bestFit="1" customWidth="1"/>
    <col min="4" max="4" width="16.8515625" style="0" bestFit="1" customWidth="1"/>
    <col min="5" max="5" width="15.7109375" style="0" bestFit="1" customWidth="1"/>
    <col min="6" max="6" width="10.28125" style="0" bestFit="1" customWidth="1"/>
    <col min="7" max="7" width="19.00390625" style="0" customWidth="1"/>
    <col min="8" max="8" width="11.421875" style="118" customWidth="1"/>
  </cols>
  <sheetData>
    <row r="1" spans="1:7" ht="12.75">
      <c r="A1" s="118"/>
      <c r="B1" s="118"/>
      <c r="C1" s="118"/>
      <c r="D1" s="118"/>
      <c r="E1" s="118"/>
      <c r="F1" s="118"/>
      <c r="G1" s="118"/>
    </row>
    <row r="2" spans="1:7" ht="12.75">
      <c r="A2" s="118"/>
      <c r="B2" s="118"/>
      <c r="C2" s="118"/>
      <c r="D2" s="118"/>
      <c r="E2" s="118"/>
      <c r="F2" s="118"/>
      <c r="G2" s="118"/>
    </row>
    <row r="3" spans="1:7" ht="12.75">
      <c r="A3" s="16"/>
      <c r="B3" s="16"/>
      <c r="C3" s="16"/>
      <c r="D3" s="16"/>
      <c r="E3" s="16"/>
      <c r="F3" s="16"/>
      <c r="G3" s="16"/>
    </row>
    <row r="4" spans="1:7" ht="12.75">
      <c r="A4" s="16"/>
      <c r="B4" s="16"/>
      <c r="C4" s="16"/>
      <c r="D4" s="16"/>
      <c r="E4" s="16"/>
      <c r="F4" s="16"/>
      <c r="G4" s="16"/>
    </row>
    <row r="5" spans="1:7" ht="12.75">
      <c r="A5" s="16"/>
      <c r="B5" s="16"/>
      <c r="C5" s="16"/>
      <c r="D5" s="16"/>
      <c r="E5" s="16"/>
      <c r="F5" s="16"/>
      <c r="G5" s="16"/>
    </row>
    <row r="6" spans="1:7" ht="12.75">
      <c r="A6" s="16"/>
      <c r="B6" s="16"/>
      <c r="C6" s="16"/>
      <c r="D6" s="16"/>
      <c r="E6" s="16"/>
      <c r="F6" s="16"/>
      <c r="G6" s="16"/>
    </row>
    <row r="7" spans="1:7" ht="12.75">
      <c r="A7" s="16"/>
      <c r="B7" s="16"/>
      <c r="C7" s="16"/>
      <c r="D7" s="16"/>
      <c r="E7" s="16"/>
      <c r="F7" s="16"/>
      <c r="G7" s="16"/>
    </row>
    <row r="8" spans="1:7" ht="3" customHeight="1">
      <c r="A8" s="14"/>
      <c r="B8" s="14"/>
      <c r="C8" s="14"/>
      <c r="D8" s="14"/>
      <c r="E8" s="14"/>
      <c r="F8" s="14"/>
      <c r="G8" s="14"/>
    </row>
    <row r="9" spans="1:7" ht="19.5">
      <c r="A9" s="162" t="s">
        <v>46</v>
      </c>
      <c r="B9" s="162"/>
      <c r="C9" s="162"/>
      <c r="D9" s="162"/>
      <c r="E9" s="162"/>
      <c r="F9" s="162"/>
      <c r="G9" s="162"/>
    </row>
    <row r="10" spans="1:7" ht="20.25">
      <c r="A10" s="161" t="s">
        <v>94</v>
      </c>
      <c r="B10" s="161"/>
      <c r="C10" s="161"/>
      <c r="D10" s="24"/>
      <c r="E10" s="24"/>
      <c r="F10" s="24"/>
      <c r="G10" s="75" t="s">
        <v>23</v>
      </c>
    </row>
    <row r="11" spans="1:7" ht="15">
      <c r="A11" s="18"/>
      <c r="B11" s="18"/>
      <c r="C11" s="18"/>
      <c r="D11" s="18"/>
      <c r="E11" s="18"/>
      <c r="F11" s="18"/>
      <c r="G11" s="18"/>
    </row>
    <row r="12" spans="1:7" ht="15.75">
      <c r="A12" s="139" t="s">
        <v>6</v>
      </c>
      <c r="B12" s="138" t="s">
        <v>0</v>
      </c>
      <c r="C12" s="138" t="s">
        <v>1</v>
      </c>
      <c r="D12" s="138" t="s">
        <v>2</v>
      </c>
      <c r="E12" s="138" t="s">
        <v>3</v>
      </c>
      <c r="F12" s="138" t="s">
        <v>4</v>
      </c>
      <c r="G12" s="138" t="s">
        <v>5</v>
      </c>
    </row>
    <row r="13" spans="1:7" ht="15">
      <c r="A13" s="19" t="s">
        <v>18</v>
      </c>
      <c r="B13" s="38">
        <f>+'Acumulado 2018'!B11/'Acumulado 2017'!B11-1</f>
        <v>0.007874179582229912</v>
      </c>
      <c r="C13" s="38">
        <f>+'Acumulado 2018'!C11/'Acumulado 2017'!C11-1</f>
        <v>0.007154590819394402</v>
      </c>
      <c r="D13" s="38">
        <f>+'Acumulado 2018'!D11/'Acumulado 2017'!D11-1</f>
        <v>0.011698775293479402</v>
      </c>
      <c r="E13" s="38">
        <f>+'Acumulado 2018'!E11/'Acumulado 2017'!E11-1</f>
        <v>0.023750470759132725</v>
      </c>
      <c r="F13" s="38">
        <f>+'Acumulado 2018'!F11/'Acumulado 2017'!F11-1</f>
        <v>-0.001840883987945574</v>
      </c>
      <c r="G13" s="38">
        <f>+'Acumulado 2018'!G11/'Acumulado 2017'!G11-1</f>
        <v>-0.08592114445219823</v>
      </c>
    </row>
    <row r="14" spans="1:7" ht="15.75">
      <c r="A14" s="139" t="s">
        <v>7</v>
      </c>
      <c r="B14" s="27"/>
      <c r="C14" s="27"/>
      <c r="D14" s="27"/>
      <c r="E14" s="27"/>
      <c r="F14" s="27"/>
      <c r="G14" s="27"/>
    </row>
    <row r="15" spans="1:7" ht="15">
      <c r="A15" s="19" t="s">
        <v>18</v>
      </c>
      <c r="B15" s="111">
        <f>+'Acumulado 2018'!B13/'Acumulado 2017'!B13-1</f>
        <v>0.005594843216159218</v>
      </c>
      <c r="C15" s="111">
        <f>+'Acumulado 2018'!C13/'Acumulado 2017'!C13-1</f>
        <v>-0.0054410272898799406</v>
      </c>
      <c r="D15" s="111">
        <f>+'Acumulado 2018'!D13/'Acumulado 2017'!D13-1</f>
        <v>0.03218431832474966</v>
      </c>
      <c r="E15" s="111">
        <f>+'Acumulado 2018'!E13/'Acumulado 2017'!E13-1</f>
        <v>0.0175117648257177</v>
      </c>
      <c r="F15" s="111">
        <f>+'Acumulado 2018'!F13/'Acumulado 2017'!F13-1</f>
        <v>-0.0042881088103325915</v>
      </c>
      <c r="G15" s="111">
        <f>+'Acumulado 2018'!G13/'Acumulado 2017'!G13-1</f>
        <v>-0.10994681092876302</v>
      </c>
    </row>
    <row r="16" spans="1:7" ht="15.75">
      <c r="A16" s="139" t="s">
        <v>8</v>
      </c>
      <c r="B16" s="27"/>
      <c r="C16" s="27"/>
      <c r="D16" s="27"/>
      <c r="E16" s="27"/>
      <c r="F16" s="27"/>
      <c r="G16" s="27"/>
    </row>
    <row r="17" spans="1:7" ht="15">
      <c r="A17" s="19" t="s">
        <v>18</v>
      </c>
      <c r="B17" s="111">
        <f>+'Acumulado 2018'!B15/'Acumulado 2017'!B15-1</f>
        <v>0.019980885718131614</v>
      </c>
      <c r="C17" s="111">
        <f>+'Acumulado 2018'!C15/'Acumulado 2017'!C15-1</f>
        <v>0.010635312471758862</v>
      </c>
      <c r="D17" s="111">
        <f>+'Acumulado 2018'!D15/'Acumulado 2017'!D15-1</f>
        <v>0.05366805368616889</v>
      </c>
      <c r="E17" s="111">
        <f>+'Acumulado 2018'!E15/'Acumulado 2017'!E15-1</f>
        <v>0.03259719562335106</v>
      </c>
      <c r="F17" s="111">
        <f>+'Acumulado 2018'!F15/'Acumulado 2017'!F15-1</f>
        <v>0.006019868465465095</v>
      </c>
      <c r="G17" s="111">
        <f>+'Acumulado 2018'!G15/'Acumulado 2017'!G15-1</f>
        <v>-0.10082949585252077</v>
      </c>
    </row>
    <row r="18" spans="1:7" ht="15.75">
      <c r="A18" s="139" t="s">
        <v>9</v>
      </c>
      <c r="B18" s="27"/>
      <c r="C18" s="27"/>
      <c r="D18" s="27"/>
      <c r="E18" s="27"/>
      <c r="F18" s="27"/>
      <c r="G18" s="27"/>
    </row>
    <row r="19" spans="1:7" ht="15">
      <c r="A19" s="19" t="s">
        <v>18</v>
      </c>
      <c r="B19" s="111">
        <f>+'Acumulado 2018'!B17/'Acumulado 2017'!B17-1</f>
        <v>-0.015774296869877857</v>
      </c>
      <c r="C19" s="111">
        <f>+'Acumulado 2018'!C17/'Acumulado 2017'!C17-1</f>
        <v>-0.027163599629868695</v>
      </c>
      <c r="D19" s="111">
        <f>+'Acumulado 2018'!D17/'Acumulado 2017'!D17-1</f>
        <v>0.009114597027797267</v>
      </c>
      <c r="E19" s="111">
        <f>+'Acumulado 2018'!E17/'Acumulado 2017'!E17-1</f>
        <v>-0.010282939752020215</v>
      </c>
      <c r="F19" s="111">
        <f>+'Acumulado 2018'!F17/'Acumulado 2017'!F17-1</f>
        <v>-0.020767399875550763</v>
      </c>
      <c r="G19" s="111">
        <f>+'Acumulado 2018'!G17/'Acumulado 2017'!G17-1</f>
        <v>-0.11147141318626697</v>
      </c>
    </row>
    <row r="20" spans="1:7" ht="15.75">
      <c r="A20" s="139" t="s">
        <v>10</v>
      </c>
      <c r="B20" s="27"/>
      <c r="C20" s="27"/>
      <c r="D20" s="27"/>
      <c r="E20" s="27"/>
      <c r="F20" s="27"/>
      <c r="G20" s="27"/>
    </row>
    <row r="21" spans="1:7" ht="15">
      <c r="A21" s="19" t="s">
        <v>18</v>
      </c>
      <c r="B21" s="111">
        <f>+'Acumulado 2018'!B19/'Acumulado 2017'!B19-1</f>
        <v>-0.017245435022050448</v>
      </c>
      <c r="C21" s="111">
        <f>+'Acumulado 2018'!C19/'Acumulado 2017'!C19-1</f>
        <v>-0.022946820545528213</v>
      </c>
      <c r="D21" s="111">
        <f>+'Acumulado 2018'!D19/'Acumulado 2017'!D19-1</f>
        <v>0.0007901126713516504</v>
      </c>
      <c r="E21" s="111">
        <f>+'Acumulado 2018'!E19/'Acumulado 2017'!E19-1</f>
        <v>-0.01232695248297122</v>
      </c>
      <c r="F21" s="111">
        <f>+'Acumulado 2018'!F19/'Acumulado 2017'!F19-1</f>
        <v>-0.02271217833857686</v>
      </c>
      <c r="G21" s="111">
        <f>+'Acumulado 2018'!G19/'Acumulado 2017'!G19-1</f>
        <v>-0.09459218463152375</v>
      </c>
    </row>
    <row r="22" spans="1:7" ht="15.75">
      <c r="A22" s="139" t="s">
        <v>11</v>
      </c>
      <c r="B22" s="27"/>
      <c r="C22" s="27"/>
      <c r="D22" s="27"/>
      <c r="E22" s="27"/>
      <c r="F22" s="27"/>
      <c r="G22" s="27"/>
    </row>
    <row r="23" spans="1:7" ht="15">
      <c r="A23" s="19" t="s">
        <v>18</v>
      </c>
      <c r="B23" s="38">
        <f>+'Acumulado 2018'!B21/'Acumulado 2017'!B21-1</f>
        <v>-0.020106276050895988</v>
      </c>
      <c r="C23" s="38">
        <f>+'Acumulado 2018'!C21/'Acumulado 2017'!C21-1</f>
        <v>-0.028549596358174667</v>
      </c>
      <c r="D23" s="38">
        <f>+'Acumulado 2018'!D21/'Acumulado 2017'!D21-1</f>
        <v>-0.001825830126197081</v>
      </c>
      <c r="E23" s="38">
        <f>+'Acumulado 2018'!E21/'Acumulado 2017'!E21-1</f>
        <v>-0.016742958806291508</v>
      </c>
      <c r="F23" s="38">
        <f>+'Acumulado 2018'!F21/'Acumulado 2017'!F21-1</f>
        <v>-0.023506998355675934</v>
      </c>
      <c r="G23" s="38">
        <f>+'Acumulado 2018'!G21/'Acumulado 2017'!G21-1</f>
        <v>-0.09174660101139476</v>
      </c>
    </row>
    <row r="24" spans="1:7" ht="15.75">
      <c r="A24" s="139" t="s">
        <v>12</v>
      </c>
      <c r="B24" s="26"/>
      <c r="C24" s="26"/>
      <c r="D24" s="26"/>
      <c r="E24" s="26"/>
      <c r="F24" s="26"/>
      <c r="G24" s="26"/>
    </row>
    <row r="25" spans="1:7" ht="15">
      <c r="A25" s="19" t="s">
        <v>18</v>
      </c>
      <c r="B25" s="38">
        <f>+'Acumulado 2018'!B23/'Acumulado 2017'!B23-1</f>
        <v>-0.026206377191618335</v>
      </c>
      <c r="C25" s="38">
        <f>+'Acumulado 2018'!C23/'Acumulado 2017'!C23-1</f>
        <v>-0.03728703133564504</v>
      </c>
      <c r="D25" s="38">
        <f>+'Acumulado 2018'!D23/'Acumulado 2017'!D23-1</f>
        <v>-0.008801058773987847</v>
      </c>
      <c r="E25" s="38">
        <f>+'Acumulado 2018'!E23/'Acumulado 2017'!E23-1</f>
        <v>-0.02661575990628018</v>
      </c>
      <c r="F25" s="38">
        <f>+'Acumulado 2018'!F23/'Acumulado 2017'!F23-1</f>
        <v>-0.026218196681816575</v>
      </c>
      <c r="G25" s="38">
        <f>+'Acumulado 2018'!G23/'Acumulado 2017'!G23-1</f>
        <v>-0.06988473236268844</v>
      </c>
    </row>
    <row r="26" spans="1:7" ht="15.75">
      <c r="A26" s="139" t="s">
        <v>13</v>
      </c>
      <c r="B26" s="27"/>
      <c r="C26" s="27"/>
      <c r="D26" s="27"/>
      <c r="E26" s="27"/>
      <c r="F26" s="27"/>
      <c r="G26" s="27"/>
    </row>
    <row r="27" spans="1:7" ht="15">
      <c r="A27" s="19" t="s">
        <v>18</v>
      </c>
      <c r="B27" s="38">
        <f>+'Acumulado 2018'!B25/'Acumulado 2017'!B25-1</f>
        <v>-0.0301977334707193</v>
      </c>
      <c r="C27" s="38">
        <f>+'Acumulado 2018'!C25/'Acumulado 2017'!C25-1</f>
        <v>-0.04394485581219243</v>
      </c>
      <c r="D27" s="38">
        <f>+'Acumulado 2018'!D25/'Acumulado 2017'!D25-1</f>
        <v>-0.013347517711958634</v>
      </c>
      <c r="E27" s="38">
        <f>+'Acumulado 2018'!E25/'Acumulado 2017'!E25-1</f>
        <v>-0.03145226115065569</v>
      </c>
      <c r="F27" s="38">
        <f>+'Acumulado 2018'!F25/'Acumulado 2017'!F25-1</f>
        <v>-0.028193129078746826</v>
      </c>
      <c r="G27" s="38">
        <f>+'Acumulado 2018'!G25/'Acumulado 2017'!G25-1</f>
        <v>-0.06745970954102576</v>
      </c>
    </row>
    <row r="28" spans="1:7" ht="15.75">
      <c r="A28" s="139" t="s">
        <v>14</v>
      </c>
      <c r="B28" s="26"/>
      <c r="C28" s="26"/>
      <c r="D28" s="26"/>
      <c r="E28" s="26"/>
      <c r="F28" s="26"/>
      <c r="G28" s="26"/>
    </row>
    <row r="29" spans="1:7" ht="15">
      <c r="A29" s="19" t="s">
        <v>18</v>
      </c>
      <c r="B29" s="38">
        <f>+'Acumulado 2018'!B27/'Acumulado 2017'!B27-1</f>
        <v>-0.0321977375071022</v>
      </c>
      <c r="C29" s="38">
        <f>+'Acumulado 2018'!C27/'Acumulado 2017'!C27-1</f>
        <v>-0.04374005257065694</v>
      </c>
      <c r="D29" s="38">
        <f>+'Acumulado 2018'!D27/'Acumulado 2017'!D27-1</f>
        <v>-0.0161556306962215</v>
      </c>
      <c r="E29" s="38">
        <f>+'Acumulado 2018'!E27/'Acumulado 2017'!E27-1</f>
        <v>-0.033770519767622575</v>
      </c>
      <c r="F29" s="38">
        <f>+'Acumulado 2018'!F27/'Acumulado 2017'!F27-1</f>
        <v>-0.030554924086181323</v>
      </c>
      <c r="G29" s="38">
        <f>+'Acumulado 2018'!G27/'Acumulado 2017'!G27-1</f>
        <v>-0.07619504013417999</v>
      </c>
    </row>
    <row r="30" spans="1:7" ht="15.75">
      <c r="A30" s="139" t="s">
        <v>15</v>
      </c>
      <c r="B30" s="26"/>
      <c r="C30" s="26"/>
      <c r="D30" s="26"/>
      <c r="E30" s="26"/>
      <c r="F30" s="26"/>
      <c r="G30" s="26"/>
    </row>
    <row r="31" spans="1:7" ht="15">
      <c r="A31" s="19" t="s">
        <v>18</v>
      </c>
      <c r="B31" s="38">
        <f>+'Acumulado 2018'!B29/'Acumulado 2017'!B29-1</f>
        <v>-0.032700921260458204</v>
      </c>
      <c r="C31" s="38">
        <f>+'Acumulado 2018'!C29/'Acumulado 2017'!C29-1</f>
        <v>-0.04405701369460635</v>
      </c>
      <c r="D31" s="38">
        <f>+'Acumulado 2018'!D29/'Acumulado 2017'!D29-1</f>
        <v>-0.019682893863910755</v>
      </c>
      <c r="E31" s="38">
        <f>+'Acumulado 2018'!E29/'Acumulado 2017'!E29-1</f>
        <v>-0.03671253451347034</v>
      </c>
      <c r="F31" s="38">
        <f>+'Acumulado 2018'!F29/'Acumulado 2017'!F29-1</f>
        <v>-0.02777612770037141</v>
      </c>
      <c r="G31" s="38">
        <f>+'Acumulado 2018'!G29/'Acumulado 2017'!G29-1</f>
        <v>-0.08082981617107132</v>
      </c>
    </row>
    <row r="32" spans="1:7" ht="15.75">
      <c r="A32" s="139" t="s">
        <v>16</v>
      </c>
      <c r="B32" s="26"/>
      <c r="C32" s="26"/>
      <c r="D32" s="26"/>
      <c r="E32" s="26"/>
      <c r="F32" s="26"/>
      <c r="G32" s="26"/>
    </row>
    <row r="33" spans="1:7" ht="15">
      <c r="A33" s="19" t="s">
        <v>18</v>
      </c>
      <c r="B33" s="38">
        <f>+'Acumulado 2018'!B31/'Acumulado 2017'!B31-1</f>
        <v>-0.032920146081988455</v>
      </c>
      <c r="C33" s="38">
        <f>+'Acumulado 2018'!C31/'Acumulado 2017'!C31-1</f>
        <v>-0.04080066843700503</v>
      </c>
      <c r="D33" s="38">
        <f>+'Acumulado 2018'!D31/'Acumulado 2017'!D31-1</f>
        <v>-0.025667297208329165</v>
      </c>
      <c r="E33" s="38">
        <f>+'Acumulado 2018'!E31/'Acumulado 2017'!E31-1</f>
        <v>-0.04027029644492519</v>
      </c>
      <c r="F33" s="38">
        <f>+'Acumulado 2018'!F31/'Acumulado 2017'!F31-1</f>
        <v>-0.02426796348045901</v>
      </c>
      <c r="G33" s="38">
        <f>+'Acumulado 2018'!G31/'Acumulado 2017'!G31-1</f>
        <v>-0.0870118845500849</v>
      </c>
    </row>
    <row r="34" spans="1:7" ht="15.75">
      <c r="A34" s="139" t="s">
        <v>17</v>
      </c>
      <c r="B34" s="26"/>
      <c r="C34" s="26"/>
      <c r="D34" s="26"/>
      <c r="E34" s="26"/>
      <c r="F34" s="26"/>
      <c r="G34" s="26"/>
    </row>
    <row r="35" spans="1:7" ht="15">
      <c r="A35" s="19" t="s">
        <v>18</v>
      </c>
      <c r="B35" s="38">
        <f>+'Acumulado 2018'!B33/'Acumulado 2017'!B33-1</f>
        <v>-0.0315561355695444</v>
      </c>
      <c r="C35" s="38">
        <f>+'Acumulado 2018'!C33/'Acumulado 2017'!C33-1</f>
        <v>-0.039523126426162736</v>
      </c>
      <c r="D35" s="38">
        <f>+'Acumulado 2018'!D33/'Acumulado 2017'!D33-1</f>
        <v>-0.0283183602143946</v>
      </c>
      <c r="E35" s="38">
        <f>+'Acumulado 2018'!E33/'Acumulado 2017'!E33-1</f>
        <v>-0.040289213361347165</v>
      </c>
      <c r="F35" s="38">
        <f>+'Acumulado 2018'!F33/'Acumulado 2017'!F33-1</f>
        <v>-0.020071426185302554</v>
      </c>
      <c r="G35" s="38">
        <f>+'Acumulado 2018'!G33/'Acumulado 2017'!G33-1</f>
        <v>-0.08090460344428918</v>
      </c>
    </row>
    <row r="36" spans="1:7" ht="12.75">
      <c r="A36" s="14"/>
      <c r="B36" s="14"/>
      <c r="C36" s="14"/>
      <c r="D36" s="14"/>
      <c r="E36" s="14"/>
      <c r="F36" s="14"/>
      <c r="G36" s="14"/>
    </row>
    <row r="37" spans="1:7" ht="15.75">
      <c r="A37" s="144" t="s">
        <v>22</v>
      </c>
      <c r="B37" s="145" t="s">
        <v>0</v>
      </c>
      <c r="C37" s="145" t="s">
        <v>1</v>
      </c>
      <c r="D37" s="145" t="s">
        <v>2</v>
      </c>
      <c r="E37" s="145" t="s">
        <v>3</v>
      </c>
      <c r="F37" s="145" t="s">
        <v>4</v>
      </c>
      <c r="G37" s="145" t="s">
        <v>5</v>
      </c>
    </row>
    <row r="38" spans="1:7" ht="15">
      <c r="A38" s="146" t="s">
        <v>18</v>
      </c>
      <c r="B38" s="147"/>
      <c r="C38" s="147"/>
      <c r="D38" s="147"/>
      <c r="E38" s="147"/>
      <c r="F38" s="147"/>
      <c r="G38" s="147"/>
    </row>
    <row r="39" spans="1:7" ht="15">
      <c r="A39" s="146" t="s">
        <v>66</v>
      </c>
      <c r="B39" s="147">
        <f>+('Acumulado 2018'!B33-'Acumulado 2017'!B33)/'Acumulado 2017'!B33</f>
        <v>-0.031556135569544404</v>
      </c>
      <c r="C39" s="147">
        <f>+('Acumulado 2018'!C33-'Acumulado 2017'!C33)/'Acumulado 2017'!C33</f>
        <v>-0.039523126426162736</v>
      </c>
      <c r="D39" s="147">
        <f>+('Acumulado 2018'!D33-'Acumulado 2017'!D33)/'Acumulado 2017'!D33</f>
        <v>-0.028318360214394586</v>
      </c>
      <c r="E39" s="147">
        <f>+('Acumulado 2018'!E33-'Acumulado 2017'!E33)/'Acumulado 2017'!E33</f>
        <v>-0.04028921336134716</v>
      </c>
      <c r="F39" s="147">
        <f>+('Acumulado 2018'!F33-'Acumulado 2017'!F33)/'Acumulado 2017'!F33</f>
        <v>-0.02007142618530255</v>
      </c>
      <c r="G39" s="147">
        <f>+('Acumulado 2018'!G33-'Acumulado 2017'!G33)/'Acumulado 2017'!G33</f>
        <v>-0.08090460344428918</v>
      </c>
    </row>
    <row r="40" spans="1:7" ht="12.75">
      <c r="A40" s="16"/>
      <c r="B40" s="16"/>
      <c r="C40" s="16"/>
      <c r="D40" s="16"/>
      <c r="E40" s="16"/>
      <c r="F40" s="16"/>
      <c r="G40" s="16"/>
    </row>
    <row r="41" spans="1:7" ht="12.75">
      <c r="A41" s="39" t="s">
        <v>54</v>
      </c>
      <c r="B41" s="16"/>
      <c r="C41" s="16"/>
      <c r="D41" s="16"/>
      <c r="E41" s="16"/>
      <c r="F41" s="16"/>
      <c r="G41" s="16"/>
    </row>
  </sheetData>
  <sheetProtection/>
  <hyperlinks>
    <hyperlink ref="G10" location="Indice!A1" display="Indice "/>
  </hyperlinks>
  <printOptions/>
  <pageMargins left="0.75" right="0.75" top="1" bottom="1" header="0.3" footer="0.3"/>
  <pageSetup horizontalDpi="600" verticalDpi="600" orientation="portrait" paperSize="9" scale="72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P41"/>
  <sheetViews>
    <sheetView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21.28125" style="0" customWidth="1"/>
    <col min="2" max="2" width="15.421875" style="0" bestFit="1" customWidth="1"/>
    <col min="3" max="3" width="12.421875" style="0" bestFit="1" customWidth="1"/>
    <col min="4" max="4" width="16.8515625" style="0" bestFit="1" customWidth="1"/>
    <col min="5" max="5" width="15.7109375" style="0" bestFit="1" customWidth="1"/>
    <col min="6" max="6" width="10.28125" style="0" bestFit="1" customWidth="1"/>
    <col min="7" max="7" width="19.00390625" style="0" customWidth="1"/>
    <col min="8" max="8" width="11.421875" style="118" customWidth="1"/>
  </cols>
  <sheetData>
    <row r="1" spans="1:7" ht="12.75">
      <c r="A1" s="118"/>
      <c r="B1" s="118"/>
      <c r="C1" s="118"/>
      <c r="D1" s="118"/>
      <c r="E1" s="118"/>
      <c r="F1" s="118"/>
      <c r="G1" s="118"/>
    </row>
    <row r="2" spans="1:7" ht="12.75">
      <c r="A2" s="118"/>
      <c r="B2" s="118"/>
      <c r="C2" s="118"/>
      <c r="D2" s="118"/>
      <c r="E2" s="118"/>
      <c r="F2" s="118"/>
      <c r="G2" s="118"/>
    </row>
    <row r="3" spans="1:7" ht="12.75">
      <c r="A3" s="16"/>
      <c r="B3" s="16"/>
      <c r="C3" s="16"/>
      <c r="D3" s="16"/>
      <c r="E3" s="16"/>
      <c r="F3" s="16"/>
      <c r="G3" s="16"/>
    </row>
    <row r="4" spans="1:7" ht="12.75">
      <c r="A4" s="16"/>
      <c r="B4" s="16"/>
      <c r="C4" s="16"/>
      <c r="D4" s="16"/>
      <c r="E4" s="16"/>
      <c r="F4" s="16"/>
      <c r="G4" s="16"/>
    </row>
    <row r="5" spans="1:7" ht="12.75">
      <c r="A5" s="16"/>
      <c r="B5" s="16"/>
      <c r="C5" s="16"/>
      <c r="D5" s="16"/>
      <c r="E5" s="16"/>
      <c r="F5" s="16"/>
      <c r="G5" s="16"/>
    </row>
    <row r="6" spans="1:7" ht="12.75">
      <c r="A6" s="16"/>
      <c r="B6" s="16"/>
      <c r="C6" s="16"/>
      <c r="D6" s="16"/>
      <c r="E6" s="16"/>
      <c r="F6" s="16"/>
      <c r="G6" s="16"/>
    </row>
    <row r="7" spans="1:7" ht="12.75">
      <c r="A7" s="16"/>
      <c r="B7" s="16"/>
      <c r="C7" s="16"/>
      <c r="D7" s="16"/>
      <c r="E7" s="16"/>
      <c r="F7" s="16"/>
      <c r="G7" s="16"/>
    </row>
    <row r="8" spans="1:7" ht="3" customHeight="1">
      <c r="A8" s="14"/>
      <c r="B8" s="14"/>
      <c r="C8" s="14"/>
      <c r="D8" s="14"/>
      <c r="E8" s="14"/>
      <c r="F8" s="14"/>
      <c r="G8" s="14"/>
    </row>
    <row r="9" spans="1:7" ht="19.5">
      <c r="A9" s="162" t="s">
        <v>46</v>
      </c>
      <c r="B9" s="162"/>
      <c r="C9" s="162"/>
      <c r="D9" s="162"/>
      <c r="E9" s="162"/>
      <c r="F9" s="162"/>
      <c r="G9" s="162"/>
    </row>
    <row r="10" spans="1:7" ht="20.25">
      <c r="A10" s="161" t="s">
        <v>99</v>
      </c>
      <c r="B10" s="161"/>
      <c r="C10" s="161"/>
      <c r="D10" s="24"/>
      <c r="E10" s="24"/>
      <c r="F10" s="24"/>
      <c r="G10" s="75" t="s">
        <v>23</v>
      </c>
    </row>
    <row r="11" spans="1:7" ht="15">
      <c r="A11" s="18"/>
      <c r="B11" s="18"/>
      <c r="C11" s="18"/>
      <c r="D11" s="18"/>
      <c r="E11" s="18"/>
      <c r="F11" s="18"/>
      <c r="G11" s="18"/>
    </row>
    <row r="12" spans="1:7" ht="15.75">
      <c r="A12" s="139" t="s">
        <v>6</v>
      </c>
      <c r="B12" s="138" t="s">
        <v>0</v>
      </c>
      <c r="C12" s="138" t="s">
        <v>1</v>
      </c>
      <c r="D12" s="138" t="s">
        <v>2</v>
      </c>
      <c r="E12" s="138" t="s">
        <v>3</v>
      </c>
      <c r="F12" s="138" t="s">
        <v>4</v>
      </c>
      <c r="G12" s="138" t="s">
        <v>5</v>
      </c>
    </row>
    <row r="13" spans="1:7" ht="15">
      <c r="A13" s="19" t="s">
        <v>18</v>
      </c>
      <c r="B13" s="38">
        <f>+'Acumulado 2019'!B11/'Acumulado 2018'!B11-1</f>
        <v>-0.022703869501058183</v>
      </c>
      <c r="C13" s="38">
        <f>+'Acumulado 2019'!C11/'Acumulado 2018'!C11-1</f>
        <v>-0.005842014289597741</v>
      </c>
      <c r="D13" s="38">
        <f>+'Acumulado 2019'!D11/'Acumulado 2018'!D11-1</f>
        <v>-0.11384367886909341</v>
      </c>
      <c r="E13" s="38">
        <f>+'Acumulado 2019'!E11/'Acumulado 2018'!E11-1</f>
        <v>-0.04660652864526538</v>
      </c>
      <c r="F13" s="38">
        <f>+'Acumulado 2019'!F11/'Acumulado 2018'!F11-1</f>
        <v>0.028829952913961066</v>
      </c>
      <c r="G13" s="38">
        <f>+'Acumulado 2019'!G11/'Acumulado 2018'!G11-1</f>
        <v>-0.06317396698158217</v>
      </c>
    </row>
    <row r="14" spans="1:7" ht="15.75">
      <c r="A14" s="139" t="s">
        <v>7</v>
      </c>
      <c r="B14" s="27"/>
      <c r="C14" s="27"/>
      <c r="D14" s="27"/>
      <c r="E14" s="27"/>
      <c r="F14" s="27"/>
      <c r="G14" s="27"/>
    </row>
    <row r="15" spans="1:7" ht="15">
      <c r="A15" s="19" t="s">
        <v>18</v>
      </c>
      <c r="B15" s="111">
        <f>+'Acumulado 2019'!B13/'Acumulado 2018'!B13-1</f>
        <v>-0.02198703285447634</v>
      </c>
      <c r="C15" s="111">
        <f>+'Acumulado 2019'!C13/'Acumulado 2018'!C13-1</f>
        <v>0.006072255581061947</v>
      </c>
      <c r="D15" s="111">
        <f>+'Acumulado 2019'!D13/'Acumulado 2018'!D13-1</f>
        <v>-0.12957001199366558</v>
      </c>
      <c r="E15" s="111">
        <f>+'Acumulado 2019'!E13/'Acumulado 2018'!E13-1</f>
        <v>-0.037024875900795395</v>
      </c>
      <c r="F15" s="111">
        <f>+'Acumulado 2019'!F13/'Acumulado 2018'!F13-1</f>
        <v>0.023887553961292385</v>
      </c>
      <c r="G15" s="111">
        <f>+'Acumulado 2019'!G13/'Acumulado 2018'!G13-1</f>
        <v>-0.04009500217074857</v>
      </c>
    </row>
    <row r="16" spans="1:15" ht="15.75">
      <c r="A16" s="139" t="s">
        <v>8</v>
      </c>
      <c r="B16" s="27"/>
      <c r="C16" s="27"/>
      <c r="D16" s="27"/>
      <c r="E16" s="27"/>
      <c r="F16" s="27"/>
      <c r="G16" s="27"/>
      <c r="O16" s="170"/>
    </row>
    <row r="17" spans="1:15" ht="15">
      <c r="A17" s="19" t="s">
        <v>18</v>
      </c>
      <c r="B17" s="111">
        <f>+'Acumulado 2019'!B15/'Acumulado 2018'!B15-1</f>
        <v>-0.018988476052196</v>
      </c>
      <c r="C17" s="111">
        <f>+'Acumulado 2019'!C15/'Acumulado 2018'!C15-1</f>
        <v>0.012492214916925093</v>
      </c>
      <c r="D17" s="111">
        <f>+'Acumulado 2019'!D15/'Acumulado 2018'!D15-1</f>
        <v>-0.13089509308878722</v>
      </c>
      <c r="E17" s="111">
        <f>+'Acumulado 2019'!E15/'Acumulado 2018'!E15-1</f>
        <v>-0.031342489916086236</v>
      </c>
      <c r="F17" s="111">
        <f>+'Acumulado 2019'!F15/'Acumulado 2018'!F15-1</f>
        <v>0.02579402177005674</v>
      </c>
      <c r="G17" s="111">
        <f>+'Acumulado 2019'!G15/'Acumulado 2018'!G15-1</f>
        <v>-0.04043706731170238</v>
      </c>
      <c r="O17" s="170"/>
    </row>
    <row r="18" spans="1:16" ht="15.75">
      <c r="A18" s="139" t="s">
        <v>9</v>
      </c>
      <c r="B18" s="27"/>
      <c r="C18" s="27"/>
      <c r="D18" s="27"/>
      <c r="E18" s="27"/>
      <c r="F18" s="27"/>
      <c r="G18" s="27"/>
      <c r="K18" s="172"/>
      <c r="L18" s="172"/>
      <c r="M18" s="172"/>
      <c r="N18" s="172"/>
      <c r="O18" s="172"/>
      <c r="P18" s="172"/>
    </row>
    <row r="19" spans="1:16" ht="15">
      <c r="A19" s="19" t="s">
        <v>18</v>
      </c>
      <c r="B19" s="111">
        <f>+'Acumulado 2019'!B17/'Acumulado 2018'!B17-1</f>
        <v>-0.013166369421753754</v>
      </c>
      <c r="C19" s="111">
        <f>+'Acumulado 2019'!C17/'Acumulado 2018'!C17-1</f>
        <v>0.017555894219107415</v>
      </c>
      <c r="D19" s="111">
        <f>+'Acumulado 2019'!D17/'Acumulado 2018'!D17-1</f>
        <v>-0.11633690776608596</v>
      </c>
      <c r="E19" s="111">
        <f>+'Acumulado 2019'!E17/'Acumulado 2018'!E17-1</f>
        <v>-0.026239280470809923</v>
      </c>
      <c r="F19" s="111">
        <f>+'Acumulado 2019'!F17/'Acumulado 2018'!F17-1</f>
        <v>0.028072892980038455</v>
      </c>
      <c r="G19" s="111">
        <f>+'Acumulado 2019'!G17/'Acumulado 2018'!G17-1</f>
        <v>-0.017235408508484484</v>
      </c>
      <c r="K19" s="172"/>
      <c r="L19" s="172"/>
      <c r="M19" s="172"/>
      <c r="N19" s="172"/>
      <c r="O19" s="172"/>
      <c r="P19" s="172"/>
    </row>
    <row r="20" spans="1:16" ht="15.75">
      <c r="A20" s="139" t="s">
        <v>10</v>
      </c>
      <c r="B20" s="27"/>
      <c r="C20" s="27"/>
      <c r="D20" s="27"/>
      <c r="E20" s="27"/>
      <c r="F20" s="27"/>
      <c r="G20" s="27"/>
      <c r="K20" s="130"/>
      <c r="L20" s="130"/>
      <c r="M20" s="130"/>
      <c r="N20" s="130"/>
      <c r="O20" s="130"/>
      <c r="P20" s="130"/>
    </row>
    <row r="21" spans="1:16" ht="15">
      <c r="A21" s="19" t="s">
        <v>18</v>
      </c>
      <c r="B21" s="111">
        <v>-0.0227</v>
      </c>
      <c r="C21" s="111">
        <v>0.0074</v>
      </c>
      <c r="D21" s="111">
        <v>-0.1278</v>
      </c>
      <c r="E21" s="111">
        <v>-0.0412</v>
      </c>
      <c r="F21" s="111">
        <v>0.024</v>
      </c>
      <c r="G21" s="111">
        <v>-0.0275</v>
      </c>
      <c r="K21" s="163"/>
      <c r="L21" s="163"/>
      <c r="M21" s="163"/>
      <c r="N21" s="163"/>
      <c r="O21" s="163"/>
      <c r="P21" s="163"/>
    </row>
    <row r="22" spans="1:7" ht="15.75">
      <c r="A22" s="139" t="s">
        <v>11</v>
      </c>
      <c r="B22" s="27"/>
      <c r="C22" s="27"/>
      <c r="D22" s="27"/>
      <c r="E22" s="27"/>
      <c r="F22" s="27"/>
      <c r="G22" s="27"/>
    </row>
    <row r="23" spans="1:7" ht="15">
      <c r="A23" s="19" t="s">
        <v>18</v>
      </c>
      <c r="B23" s="111">
        <v>-0.028</v>
      </c>
      <c r="C23" s="111">
        <v>0.0017</v>
      </c>
      <c r="D23" s="111">
        <v>-0.1307</v>
      </c>
      <c r="E23" s="111">
        <v>-0.0493</v>
      </c>
      <c r="F23" s="111">
        <v>0.0199</v>
      </c>
      <c r="G23" s="111">
        <v>-0.0238</v>
      </c>
    </row>
    <row r="24" spans="1:7" ht="15.75">
      <c r="A24" s="139" t="s">
        <v>12</v>
      </c>
      <c r="B24" s="26"/>
      <c r="C24" s="26"/>
      <c r="D24" s="26"/>
      <c r="E24" s="26"/>
      <c r="F24" s="26"/>
      <c r="G24" s="26"/>
    </row>
    <row r="25" spans="1:7" ht="15">
      <c r="A25" s="19" t="s">
        <v>18</v>
      </c>
      <c r="B25" s="111">
        <f>+'Acumulado 2019'!B23/'Acumulado 2018'!B23-1</f>
        <v>-0.03681480185940089</v>
      </c>
      <c r="C25" s="111">
        <f>+'Acumulado 2019'!C23/'Acumulado 2018'!C23-1</f>
        <v>-0.0073584287610215515</v>
      </c>
      <c r="D25" s="111">
        <f>+'Acumulado 2019'!D23/'Acumulado 2018'!D23-1</f>
        <v>-0.13867461324172925</v>
      </c>
      <c r="E25" s="111">
        <f>+'Acumulado 2019'!E23/'Acumulado 2018'!E23-1</f>
        <v>-0.061677618739397144</v>
      </c>
      <c r="F25" s="111">
        <f>+'Acumulado 2019'!F23/'Acumulado 2018'!F23-1</f>
        <v>0.014150058307052404</v>
      </c>
      <c r="G25" s="111">
        <f>+'Acumulado 2019'!G23/'Acumulado 2018'!G23-1</f>
        <v>-0.03940426467355462</v>
      </c>
    </row>
    <row r="26" spans="1:7" ht="15.75">
      <c r="A26" s="139" t="s">
        <v>13</v>
      </c>
      <c r="B26" s="27"/>
      <c r="C26" s="27"/>
      <c r="D26" s="27"/>
      <c r="E26" s="27"/>
      <c r="F26" s="27"/>
      <c r="G26" s="27"/>
    </row>
    <row r="27" spans="1:7" ht="15">
      <c r="A27" s="19" t="s">
        <v>18</v>
      </c>
      <c r="B27" s="111">
        <f>+'Acumulado 2019'!B25/'Acumulado 2018'!B25-1</f>
        <v>-0.04042930656290822</v>
      </c>
      <c r="C27" s="111">
        <f>+'Acumulado 2019'!C25/'Acumulado 2018'!C25-1</f>
        <v>-0.0076447850508267745</v>
      </c>
      <c r="D27" s="111">
        <f>+'Acumulado 2019'!D25/'Acumulado 2018'!D25-1</f>
        <v>-0.14018978790592196</v>
      </c>
      <c r="E27" s="111">
        <f>+'Acumulado 2019'!E25/'Acumulado 2018'!E25-1</f>
        <v>-0.07034279390256493</v>
      </c>
      <c r="F27" s="111">
        <f>+'Acumulado 2019'!F25/'Acumulado 2018'!F25-1</f>
        <v>0.012233582590809533</v>
      </c>
      <c r="G27" s="111">
        <f>+'Acumulado 2019'!G25/'Acumulado 2018'!G25-1</f>
        <v>-0.05486878311224275</v>
      </c>
    </row>
    <row r="28" spans="1:7" ht="15.75">
      <c r="A28" s="139" t="s">
        <v>14</v>
      </c>
      <c r="B28" s="26"/>
      <c r="C28" s="26"/>
      <c r="D28" s="26"/>
      <c r="E28" s="26"/>
      <c r="F28" s="26"/>
      <c r="G28" s="26"/>
    </row>
    <row r="29" spans="1:7" ht="15">
      <c r="A29" s="19" t="s">
        <v>18</v>
      </c>
      <c r="B29" s="111">
        <f>+'Acumulado 2019'!B27/'Acumulado 2018'!B27-1</f>
        <v>-0.04695456164945555</v>
      </c>
      <c r="C29" s="111">
        <f>+'Acumulado 2019'!C27/'Acumulado 2018'!C27-1</f>
        <v>-0.012280649216849238</v>
      </c>
      <c r="D29" s="111">
        <f>+'Acumulado 2019'!D27/'Acumulado 2018'!D27-1</f>
        <v>-0.1449599890342067</v>
      </c>
      <c r="E29" s="111">
        <f>+'Acumulado 2019'!E27/'Acumulado 2018'!E27-1</f>
        <v>-0.08077551441720743</v>
      </c>
      <c r="F29" s="111">
        <f>+'Acumulado 2019'!F27/'Acumulado 2018'!F27-1</f>
        <v>0.0061488300340468705</v>
      </c>
      <c r="G29" s="111">
        <f>+'Acumulado 2019'!G27/'Acumulado 2018'!G27-1</f>
        <v>-0.040675276724618015</v>
      </c>
    </row>
    <row r="30" spans="1:7" ht="15.75">
      <c r="A30" s="139" t="s">
        <v>15</v>
      </c>
      <c r="B30" s="26"/>
      <c r="C30" s="26"/>
      <c r="D30" s="26"/>
      <c r="E30" s="26"/>
      <c r="F30" s="26"/>
      <c r="G30" s="26"/>
    </row>
    <row r="31" spans="1:7" ht="15">
      <c r="A31" s="19" t="s">
        <v>18</v>
      </c>
      <c r="B31" s="111">
        <f>'Acumulado 2019'!B29/'Acumulado 2018'!B29-1</f>
        <v>-0.0541310760161563</v>
      </c>
      <c r="C31" s="111">
        <f>'Acumulado 2019'!C29/'Acumulado 2018'!C29-1</f>
        <v>-0.02052746363288893</v>
      </c>
      <c r="D31" s="111">
        <f>'Acumulado 2019'!D29/'Acumulado 2018'!D29-1</f>
        <v>-0.14856041264825537</v>
      </c>
      <c r="E31" s="111">
        <f>'Acumulado 2019'!E29/'Acumulado 2018'!E29-1</f>
        <v>-0.0899648929509822</v>
      </c>
      <c r="F31" s="111">
        <f>'Acumulado 2019'!F29/'Acumulado 2018'!F29-1</f>
        <v>-0.0010735082981461197</v>
      </c>
      <c r="G31" s="111">
        <f>'Acumulado 2019'!G29/'Acumulado 2018'!G29-1</f>
        <v>-0.030106839684899356</v>
      </c>
    </row>
    <row r="32" spans="1:7" ht="15.75">
      <c r="A32" s="139" t="s">
        <v>16</v>
      </c>
      <c r="B32" s="139"/>
      <c r="C32" s="139"/>
      <c r="D32" s="139"/>
      <c r="E32" s="139"/>
      <c r="F32" s="139"/>
      <c r="G32" s="139"/>
    </row>
    <row r="33" spans="1:7" ht="15">
      <c r="A33" s="19" t="s">
        <v>18</v>
      </c>
      <c r="B33" s="111">
        <f>'Acumulado 2019'!B31/'Acumulado 2018'!B31-1</f>
        <v>-0.051017058644653</v>
      </c>
      <c r="C33" s="111">
        <f>'Acumulado 2019'!C31/'Acumulado 2018'!C31-1</f>
        <v>-0.027141422690478367</v>
      </c>
      <c r="D33" s="111">
        <f>'Acumulado 2019'!D31/'Acumulado 2018'!D31-1</f>
        <v>-0.14077391652120175</v>
      </c>
      <c r="E33" s="111">
        <f>'Acumulado 2019'!E31/'Acumulado 2018'!E31-1</f>
        <v>-0.07981091475530067</v>
      </c>
      <c r="F33" s="111">
        <f>'Acumulado 2019'!F31/'Acumulado 2018'!F31-1</f>
        <v>-0.0008790655410475523</v>
      </c>
      <c r="G33" s="111">
        <f>'Acumulado 2019'!G31/'Acumulado 2018'!G31-1</f>
        <v>-0.03144192419682401</v>
      </c>
    </row>
    <row r="34" spans="1:7" ht="15.75">
      <c r="A34" s="139" t="s">
        <v>17</v>
      </c>
      <c r="B34" s="139"/>
      <c r="C34" s="139"/>
      <c r="D34" s="139"/>
      <c r="E34" s="139"/>
      <c r="F34" s="139"/>
      <c r="G34" s="139"/>
    </row>
    <row r="35" spans="1:7" ht="15">
      <c r="A35" s="19" t="s">
        <v>18</v>
      </c>
      <c r="B35" s="111">
        <f>'Acumulado 2019'!B33/'Acumulado 2018'!B33-1</f>
        <v>-0.05000036890861148</v>
      </c>
      <c r="C35" s="111">
        <f>'Acumulado 2019'!C33/'Acumulado 2018'!C33-1</f>
        <v>-0.028570380164179454</v>
      </c>
      <c r="D35" s="111">
        <f>'Acumulado 2019'!D33/'Acumulado 2018'!D33-1</f>
        <v>-0.13624061561810852</v>
      </c>
      <c r="E35" s="111">
        <f>'Acumulado 2019'!E33/'Acumulado 2018'!E33-1</f>
        <v>-0.07627005545834697</v>
      </c>
      <c r="F35" s="111">
        <f>'Acumulado 2019'!F33/'Acumulado 2018'!F33-1</f>
        <v>-0.002541686915861874</v>
      </c>
      <c r="G35" s="111">
        <f>'Acumulado 2019'!G33/'Acumulado 2018'!G33-1</f>
        <v>-0.03254704856078716</v>
      </c>
    </row>
    <row r="36" spans="1:7" ht="12.75">
      <c r="A36" s="14"/>
      <c r="B36" s="14"/>
      <c r="C36" s="14"/>
      <c r="D36" s="14"/>
      <c r="E36" s="14"/>
      <c r="F36" s="14"/>
      <c r="G36" s="14"/>
    </row>
    <row r="37" spans="1:7" ht="15.75">
      <c r="A37" s="144" t="s">
        <v>22</v>
      </c>
      <c r="B37" s="145" t="s">
        <v>0</v>
      </c>
      <c r="C37" s="145" t="s">
        <v>1</v>
      </c>
      <c r="D37" s="145" t="s">
        <v>2</v>
      </c>
      <c r="E37" s="145" t="s">
        <v>3</v>
      </c>
      <c r="F37" s="145" t="s">
        <v>4</v>
      </c>
      <c r="G37" s="145" t="s">
        <v>5</v>
      </c>
    </row>
    <row r="38" spans="1:7" ht="15">
      <c r="A38" s="146" t="s">
        <v>18</v>
      </c>
      <c r="B38" s="177">
        <f>'Acumulado 2019'!B33-'Acumulado 2018'!B33</f>
        <v>-698010</v>
      </c>
      <c r="C38" s="177">
        <f>'Acumulado 2019'!C33-'Acumulado 2018'!C33</f>
        <v>-73189</v>
      </c>
      <c r="D38" s="177">
        <f>'Acumulado 2019'!D33-'Acumulado 2018'!D33</f>
        <v>-307723</v>
      </c>
      <c r="E38" s="177">
        <f>'Acumulado 2019'!E33-'Acumulado 2018'!E33</f>
        <v>-298323</v>
      </c>
      <c r="F38" s="177">
        <f>'Acumulado 2019'!F33-'Acumulado 2018'!F33</f>
        <v>-12824</v>
      </c>
      <c r="G38" s="177">
        <f>'Acumulado 2019'!G33-'Acumulado 2018'!G33</f>
        <v>-5951</v>
      </c>
    </row>
    <row r="39" spans="1:7" ht="15">
      <c r="A39" s="146" t="s">
        <v>66</v>
      </c>
      <c r="B39" s="147">
        <f>'Acumulado 2019'!B33/'Acumulado 2018'!B33-1</f>
        <v>-0.05000036890861148</v>
      </c>
      <c r="C39" s="147">
        <f>'Acumulado 2019'!C33/'Acumulado 2018'!C33-1</f>
        <v>-0.028570380164179454</v>
      </c>
      <c r="D39" s="147">
        <f>'Acumulado 2019'!D33/'Acumulado 2018'!D33-1</f>
        <v>-0.13624061561810852</v>
      </c>
      <c r="E39" s="147">
        <f>'Acumulado 2019'!E33/'Acumulado 2018'!E33-1</f>
        <v>-0.07627005545834697</v>
      </c>
      <c r="F39" s="147">
        <f>'Acumulado 2019'!F33/'Acumulado 2018'!F33-1</f>
        <v>-0.002541686915861874</v>
      </c>
      <c r="G39" s="147">
        <f>'Acumulado 2019'!G33/'Acumulado 2018'!G33-1</f>
        <v>-0.03254704856078716</v>
      </c>
    </row>
    <row r="40" spans="1:7" ht="12.75">
      <c r="A40" s="16"/>
      <c r="B40" s="16"/>
      <c r="C40" s="16"/>
      <c r="D40" s="16"/>
      <c r="E40" s="16"/>
      <c r="F40" s="16"/>
      <c r="G40" s="16"/>
    </row>
    <row r="41" spans="1:7" ht="12.75">
      <c r="A41" s="39" t="s">
        <v>54</v>
      </c>
      <c r="B41" s="16"/>
      <c r="C41" s="16"/>
      <c r="D41" s="16"/>
      <c r="E41" s="16"/>
      <c r="F41" s="16"/>
      <c r="G41" s="16"/>
    </row>
  </sheetData>
  <sheetProtection/>
  <hyperlinks>
    <hyperlink ref="G10" location="Indice!A1" display="Indice "/>
  </hyperlinks>
  <printOptions/>
  <pageMargins left="0.75" right="0.75" top="1" bottom="1" header="0.3" footer="0.3"/>
  <pageSetup horizontalDpi="600" verticalDpi="600" orientation="portrait" paperSize="9" scale="71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P41"/>
  <sheetViews>
    <sheetView tabSelected="1" view="pageBreakPreview" zoomScaleSheetLayoutView="100" workbookViewId="0" topLeftCell="A1">
      <selection activeCell="L14" sqref="L14"/>
    </sheetView>
  </sheetViews>
  <sheetFormatPr defaultColWidth="11.421875" defaultRowHeight="12.75"/>
  <cols>
    <col min="1" max="1" width="21.28125" style="0" customWidth="1"/>
    <col min="2" max="2" width="15.421875" style="0" bestFit="1" customWidth="1"/>
    <col min="3" max="3" width="12.421875" style="0" bestFit="1" customWidth="1"/>
    <col min="4" max="4" width="16.8515625" style="0" bestFit="1" customWidth="1"/>
    <col min="5" max="5" width="15.7109375" style="0" bestFit="1" customWidth="1"/>
    <col min="6" max="6" width="10.28125" style="0" bestFit="1" customWidth="1"/>
    <col min="7" max="7" width="19.00390625" style="0" customWidth="1"/>
    <col min="8" max="8" width="11.421875" style="118" customWidth="1"/>
  </cols>
  <sheetData>
    <row r="1" spans="1:7" ht="12.75">
      <c r="A1" s="118"/>
      <c r="B1" s="118"/>
      <c r="C1" s="118"/>
      <c r="D1" s="118"/>
      <c r="E1" s="118"/>
      <c r="F1" s="118"/>
      <c r="G1" s="118"/>
    </row>
    <row r="2" spans="1:7" ht="12.75">
      <c r="A2" s="118"/>
      <c r="B2" s="118"/>
      <c r="C2" s="118"/>
      <c r="D2" s="118"/>
      <c r="E2" s="118"/>
      <c r="F2" s="118"/>
      <c r="G2" s="118"/>
    </row>
    <row r="3" spans="1:7" ht="12.75">
      <c r="A3" s="16"/>
      <c r="B3" s="16"/>
      <c r="C3" s="16"/>
      <c r="D3" s="16"/>
      <c r="E3" s="16"/>
      <c r="F3" s="16"/>
      <c r="G3" s="16"/>
    </row>
    <row r="4" spans="1:7" ht="12.75">
      <c r="A4" s="16"/>
      <c r="B4" s="16"/>
      <c r="C4" s="16"/>
      <c r="D4" s="16"/>
      <c r="E4" s="16"/>
      <c r="F4" s="16"/>
      <c r="G4" s="16"/>
    </row>
    <row r="5" spans="1:7" ht="12.75">
      <c r="A5" s="16"/>
      <c r="B5" s="16"/>
      <c r="C5" s="16"/>
      <c r="D5" s="16"/>
      <c r="E5" s="16"/>
      <c r="F5" s="16"/>
      <c r="G5" s="16"/>
    </row>
    <row r="6" spans="1:7" ht="12.75">
      <c r="A6" s="16"/>
      <c r="B6" s="16"/>
      <c r="C6" s="16"/>
      <c r="D6" s="16"/>
      <c r="E6" s="16"/>
      <c r="F6" s="16"/>
      <c r="G6" s="16"/>
    </row>
    <row r="7" spans="1:7" ht="12.75">
      <c r="A7" s="16"/>
      <c r="B7" s="16"/>
      <c r="C7" s="16"/>
      <c r="D7" s="16"/>
      <c r="E7" s="16"/>
      <c r="F7" s="16"/>
      <c r="G7" s="16"/>
    </row>
    <row r="8" spans="1:7" ht="3" customHeight="1">
      <c r="A8" s="14"/>
      <c r="B8" s="14"/>
      <c r="C8" s="14"/>
      <c r="D8" s="14"/>
      <c r="E8" s="14"/>
      <c r="F8" s="14"/>
      <c r="G8" s="14"/>
    </row>
    <row r="9" spans="1:7" ht="19.5">
      <c r="A9" s="162" t="s">
        <v>46</v>
      </c>
      <c r="B9" s="162"/>
      <c r="C9" s="162"/>
      <c r="D9" s="162"/>
      <c r="E9" s="162"/>
      <c r="F9" s="162"/>
      <c r="G9" s="162"/>
    </row>
    <row r="10" spans="1:7" ht="20.25">
      <c r="A10" s="161" t="s">
        <v>105</v>
      </c>
      <c r="B10" s="161"/>
      <c r="C10" s="161"/>
      <c r="D10" s="24"/>
      <c r="E10" s="24"/>
      <c r="F10" s="24"/>
      <c r="G10" s="75" t="s">
        <v>23</v>
      </c>
    </row>
    <row r="11" spans="1:7" ht="15">
      <c r="A11" s="18"/>
      <c r="B11" s="18"/>
      <c r="C11" s="18"/>
      <c r="D11" s="18"/>
      <c r="E11" s="18"/>
      <c r="F11" s="18"/>
      <c r="G11" s="18"/>
    </row>
    <row r="12" spans="1:7" ht="15.75">
      <c r="A12" s="139" t="s">
        <v>6</v>
      </c>
      <c r="B12" s="138" t="s">
        <v>0</v>
      </c>
      <c r="C12" s="138" t="s">
        <v>1</v>
      </c>
      <c r="D12" s="138" t="s">
        <v>2</v>
      </c>
      <c r="E12" s="138" t="s">
        <v>3</v>
      </c>
      <c r="F12" s="138" t="s">
        <v>4</v>
      </c>
      <c r="G12" s="138" t="s">
        <v>5</v>
      </c>
    </row>
    <row r="13" spans="1:7" ht="15">
      <c r="A13" s="19" t="s">
        <v>18</v>
      </c>
      <c r="B13" s="38">
        <f>'Acumulado 2020'!B11/'Acumulado 2019'!B11-1</f>
        <v>-0.048626560956629095</v>
      </c>
      <c r="C13" s="38">
        <f>'Acumulado 2020'!C11/'Acumulado 2019'!C11-1</f>
        <v>-0.10288503209030686</v>
      </c>
      <c r="D13" s="38">
        <f>'Acumulado 2020'!D11/'Acumulado 2019'!D11-1</f>
        <v>-0.07651106948119246</v>
      </c>
      <c r="E13" s="38">
        <f>'Acumulado 2020'!E11/'Acumulado 2019'!E11-1</f>
        <v>-0.027996428098954862</v>
      </c>
      <c r="F13" s="38">
        <f>'Acumulado 2020'!F11/'Acumulado 2019'!F11-1</f>
        <v>-0.03162276644432538</v>
      </c>
      <c r="G13" s="38">
        <f>'Acumulado 2020'!G11/'Acumulado 2019'!G11-1</f>
        <v>-0.06493837221146992</v>
      </c>
    </row>
    <row r="14" spans="1:7" ht="15.75">
      <c r="A14" s="139" t="s">
        <v>7</v>
      </c>
      <c r="B14" s="27"/>
      <c r="C14" s="27"/>
      <c r="D14" s="27"/>
      <c r="E14" s="27"/>
      <c r="F14" s="27"/>
      <c r="G14" s="27"/>
    </row>
    <row r="15" spans="1:7" ht="15">
      <c r="A15" s="19" t="s">
        <v>18</v>
      </c>
      <c r="B15" s="111">
        <f>'Acumulado 2020'!B13/'Acumulado 2019'!B13-1</f>
        <v>-0.03176729023149283</v>
      </c>
      <c r="C15" s="111">
        <f>'Acumulado 2020'!C13/'Acumulado 2019'!C13-1</f>
        <v>-0.07642277637868633</v>
      </c>
      <c r="D15" s="111">
        <f>'Acumulado 2020'!D13/'Acumulado 2019'!D13-1</f>
        <v>0.0063692460010909</v>
      </c>
      <c r="E15" s="111">
        <f>'Acumulado 2020'!E13/'Acumulado 2019'!E13-1</f>
        <v>-0.03362209963130314</v>
      </c>
      <c r="F15" s="111">
        <f>'Acumulado 2020'!F13/'Acumulado 2019'!F13-1</f>
        <v>-0.023626124232999923</v>
      </c>
      <c r="G15" s="111">
        <f>'Acumulado 2020'!G13/'Acumulado 2019'!G13-1</f>
        <v>-0.03426716683959885</v>
      </c>
    </row>
    <row r="16" spans="1:15" ht="15.75">
      <c r="A16" s="139" t="s">
        <v>8</v>
      </c>
      <c r="B16" s="27"/>
      <c r="C16" s="27"/>
      <c r="D16" s="27"/>
      <c r="E16" s="27"/>
      <c r="F16" s="27"/>
      <c r="G16" s="27"/>
      <c r="O16" s="170"/>
    </row>
    <row r="17" spans="1:15" ht="15">
      <c r="A17" s="19" t="s">
        <v>18</v>
      </c>
      <c r="B17" s="111">
        <f>'Acumulado 2020'!B15/'Acumulado 2019'!B15-1</f>
        <v>-0.25894370310621273</v>
      </c>
      <c r="C17" s="111">
        <f>'Acumulado 2020'!C15/'Acumulado 2019'!C15-1</f>
        <v>-0.293256894948869</v>
      </c>
      <c r="D17" s="111">
        <f>'Acumulado 2020'!D15/'Acumulado 2019'!D15-1</f>
        <v>-0.22615595215958406</v>
      </c>
      <c r="E17" s="111">
        <f>'Acumulado 2020'!E15/'Acumulado 2019'!E15-1</f>
        <v>-0.2592082806686804</v>
      </c>
      <c r="F17" s="111">
        <f>'Acumulado 2020'!F15/'Acumulado 2019'!F15-1</f>
        <v>-0.25571991129976956</v>
      </c>
      <c r="G17" s="111">
        <f>'Acumulado 2020'!G15/'Acumulado 2019'!G15-1</f>
        <v>-0.23473166321865058</v>
      </c>
      <c r="O17" s="170"/>
    </row>
    <row r="18" spans="1:16" ht="15.75">
      <c r="A18" s="139" t="s">
        <v>9</v>
      </c>
      <c r="B18" s="27"/>
      <c r="C18" s="27"/>
      <c r="D18" s="27"/>
      <c r="E18" s="27"/>
      <c r="F18" s="27"/>
      <c r="G18" s="27"/>
      <c r="K18" s="172"/>
      <c r="L18" s="172"/>
      <c r="M18" s="172"/>
      <c r="N18" s="172"/>
      <c r="O18" s="172"/>
      <c r="P18" s="172"/>
    </row>
    <row r="19" spans="1:16" ht="15">
      <c r="A19" s="19" t="s">
        <v>18</v>
      </c>
      <c r="B19" s="111">
        <f>'Acumulado 2020'!B17/'Acumulado 2019'!B17-1</f>
        <v>-0.42959681517240866</v>
      </c>
      <c r="C19" s="111">
        <f>'Acumulado 2020'!C17/'Acumulado 2019'!C17-1</f>
        <v>-0.47165851217613697</v>
      </c>
      <c r="D19" s="111">
        <f>'Acumulado 2020'!D17/'Acumulado 2019'!D17-1</f>
        <v>-0.42326580498110666</v>
      </c>
      <c r="E19" s="111">
        <f>'Acumulado 2020'!E17/'Acumulado 2019'!E17-1</f>
        <v>-0.411241491508884</v>
      </c>
      <c r="F19" s="111">
        <f>'Acumulado 2020'!F17/'Acumulado 2019'!F17-1</f>
        <v>-0.4272661910783113</v>
      </c>
      <c r="G19" s="111">
        <f>'Acumulado 2020'!G17/'Acumulado 2019'!G17-1</f>
        <v>-0.4034072427626586</v>
      </c>
      <c r="K19" s="172"/>
      <c r="L19" s="172"/>
      <c r="M19" s="172"/>
      <c r="N19" s="172"/>
      <c r="O19" s="172"/>
      <c r="P19" s="172"/>
    </row>
    <row r="20" spans="1:16" ht="15.75">
      <c r="A20" s="139" t="s">
        <v>10</v>
      </c>
      <c r="B20" s="27"/>
      <c r="C20" s="27"/>
      <c r="D20" s="27"/>
      <c r="E20" s="27"/>
      <c r="F20" s="27"/>
      <c r="G20" s="27"/>
      <c r="K20" s="130"/>
      <c r="L20" s="130"/>
      <c r="M20" s="130"/>
      <c r="N20" s="130"/>
      <c r="O20" s="130"/>
      <c r="P20" s="130"/>
    </row>
    <row r="21" spans="1:16" ht="15">
      <c r="A21" s="19" t="s">
        <v>18</v>
      </c>
      <c r="B21" s="111">
        <v>-0.5193</v>
      </c>
      <c r="C21" s="111">
        <v>-0.5685</v>
      </c>
      <c r="D21" s="111">
        <v>-0.5202</v>
      </c>
      <c r="E21" s="111">
        <v>-0.4876</v>
      </c>
      <c r="F21" s="111">
        <v>-0.5202</v>
      </c>
      <c r="G21" s="111">
        <v>-0.4756</v>
      </c>
      <c r="K21" s="163"/>
      <c r="L21" s="163"/>
      <c r="M21" s="163"/>
      <c r="N21" s="163"/>
      <c r="O21" s="163"/>
      <c r="P21" s="163"/>
    </row>
    <row r="22" spans="1:7" ht="15.75">
      <c r="A22" s="139" t="s">
        <v>11</v>
      </c>
      <c r="B22" s="27"/>
      <c r="C22" s="27"/>
      <c r="D22" s="27"/>
      <c r="E22" s="27"/>
      <c r="F22" s="27"/>
      <c r="G22" s="27"/>
    </row>
    <row r="23" spans="1:7" ht="15">
      <c r="A23" s="19" t="s">
        <v>18</v>
      </c>
      <c r="B23" s="111">
        <v>-0.5272</v>
      </c>
      <c r="C23" s="111">
        <v>-0.6373</v>
      </c>
      <c r="D23" s="111">
        <v>-0.5963</v>
      </c>
      <c r="E23" s="111">
        <v>-0.5493</v>
      </c>
      <c r="F23" s="111">
        <v>-0.5887</v>
      </c>
      <c r="G23" s="111">
        <v>-0.529</v>
      </c>
    </row>
    <row r="24" spans="1:7" ht="15.75">
      <c r="A24" s="139" t="s">
        <v>12</v>
      </c>
      <c r="B24" s="26"/>
      <c r="C24" s="26"/>
      <c r="D24" s="26"/>
      <c r="E24" s="26"/>
      <c r="F24" s="26"/>
      <c r="G24" s="26"/>
    </row>
    <row r="25" spans="1:7" ht="15">
      <c r="A25" s="19" t="s">
        <v>18</v>
      </c>
      <c r="B25" s="111">
        <v>-0.6119</v>
      </c>
      <c r="C25" s="111">
        <v>-0.6613</v>
      </c>
      <c r="D25" s="111">
        <v>-0.609</v>
      </c>
      <c r="E25" s="111">
        <v>-0.5792</v>
      </c>
      <c r="F25" s="111">
        <v>-0.6138</v>
      </c>
      <c r="G25" s="111">
        <v>-0.5549</v>
      </c>
    </row>
    <row r="26" spans="1:7" ht="15.75">
      <c r="A26" s="139" t="s">
        <v>13</v>
      </c>
      <c r="B26" s="27"/>
      <c r="C26" s="27"/>
      <c r="D26" s="27"/>
      <c r="E26" s="27"/>
      <c r="F26" s="27"/>
      <c r="G26" s="27"/>
    </row>
    <row r="27" spans="1:7" ht="15">
      <c r="A27" s="19" t="s">
        <v>18</v>
      </c>
      <c r="B27" s="111">
        <f>'Acumulado 2020'!B25/'Acumulado 2019'!B25-1</f>
        <v>-0.6296147891002479</v>
      </c>
      <c r="C27" s="111">
        <f>'Acumulado 2020'!C25/'Acumulado 2019'!C25-1</f>
        <v>-0.68180935475461</v>
      </c>
      <c r="D27" s="111">
        <f>'Acumulado 2020'!D25/'Acumulado 2019'!D25-1</f>
        <v>-0.6129435290057802</v>
      </c>
      <c r="E27" s="111">
        <f>'Acumulado 2020'!E25/'Acumulado 2019'!E25-1</f>
        <v>-0.5987296823823176</v>
      </c>
      <c r="F27" s="111">
        <f>'Acumulado 2020'!F25/'Acumulado 2019'!F25-1</f>
        <v>-0.633344377695458</v>
      </c>
      <c r="G27" s="111">
        <f>'Acumulado 2020'!G25/'Acumulado 2019'!G25-1</f>
        <v>-0.5775778907573981</v>
      </c>
    </row>
    <row r="28" spans="1:7" ht="15.75">
      <c r="A28" s="139" t="s">
        <v>14</v>
      </c>
      <c r="B28" s="26"/>
      <c r="C28" s="26"/>
      <c r="D28" s="26"/>
      <c r="E28" s="26"/>
      <c r="F28" s="26"/>
      <c r="G28" s="26"/>
    </row>
    <row r="29" spans="1:7" ht="15">
      <c r="A29" s="19" t="s">
        <v>18</v>
      </c>
      <c r="B29" s="111">
        <f>'Acumulado 2020'!B27/'Acumulado 2019'!B27-1</f>
        <v>-0.6556194125817103</v>
      </c>
      <c r="C29" s="111">
        <f>'Acumulado 2020'!C27/'Acumulado 2019'!C27-1</f>
        <v>-0.7065498030346389</v>
      </c>
      <c r="D29" s="111">
        <f>'Acumulado 2020'!D27/'Acumulado 2019'!D27-1</f>
        <v>-0.6415491857991993</v>
      </c>
      <c r="E29" s="111">
        <f>'Acumulado 2020'!E27/'Acumulado 2019'!E27-1</f>
        <v>-0.6284717597167453</v>
      </c>
      <c r="F29" s="111">
        <f>'Acumulado 2020'!F27/'Acumulado 2019'!F27-1</f>
        <v>-0.655989378733699</v>
      </c>
      <c r="G29" s="111">
        <f>'Acumulado 2020'!G27/'Acumulado 2019'!G27-1</f>
        <v>-0.6028309013558109</v>
      </c>
    </row>
    <row r="30" spans="1:7" ht="15.75">
      <c r="A30" s="139" t="s">
        <v>15</v>
      </c>
      <c r="B30" s="26"/>
      <c r="C30" s="26"/>
      <c r="D30" s="26"/>
      <c r="E30" s="26"/>
      <c r="F30" s="26"/>
      <c r="G30" s="26"/>
    </row>
    <row r="31" spans="1:7" ht="15">
      <c r="A31" s="19" t="s">
        <v>18</v>
      </c>
      <c r="B31" s="111"/>
      <c r="C31" s="111"/>
      <c r="D31" s="111"/>
      <c r="E31" s="111"/>
      <c r="F31" s="111"/>
      <c r="G31" s="111"/>
    </row>
    <row r="32" spans="1:7" ht="15.75">
      <c r="A32" s="139" t="s">
        <v>16</v>
      </c>
      <c r="B32" s="139"/>
      <c r="C32" s="139"/>
      <c r="D32" s="139"/>
      <c r="E32" s="139"/>
      <c r="F32" s="139"/>
      <c r="G32" s="139"/>
    </row>
    <row r="33" spans="1:7" ht="15">
      <c r="A33" s="19" t="s">
        <v>18</v>
      </c>
      <c r="B33" s="111"/>
      <c r="C33" s="111"/>
      <c r="D33" s="111"/>
      <c r="E33" s="111"/>
      <c r="F33" s="111"/>
      <c r="G33" s="111"/>
    </row>
    <row r="34" spans="1:7" ht="15.75">
      <c r="A34" s="139" t="s">
        <v>17</v>
      </c>
      <c r="B34" s="139"/>
      <c r="C34" s="139"/>
      <c r="D34" s="139"/>
      <c r="E34" s="139"/>
      <c r="F34" s="139"/>
      <c r="G34" s="139"/>
    </row>
    <row r="35" spans="1:7" ht="15">
      <c r="A35" s="19" t="s">
        <v>18</v>
      </c>
      <c r="B35" s="111"/>
      <c r="C35" s="111"/>
      <c r="D35" s="111"/>
      <c r="E35" s="111"/>
      <c r="F35" s="111"/>
      <c r="G35" s="111"/>
    </row>
    <row r="36" spans="1:7" ht="12.75">
      <c r="A36" s="14"/>
      <c r="B36" s="14"/>
      <c r="C36" s="14"/>
      <c r="D36" s="14"/>
      <c r="E36" s="14"/>
      <c r="F36" s="14"/>
      <c r="G36" s="14"/>
    </row>
    <row r="37" spans="1:7" ht="15.75">
      <c r="A37" s="144" t="s">
        <v>22</v>
      </c>
      <c r="B37" s="145" t="s">
        <v>0</v>
      </c>
      <c r="C37" s="145" t="s">
        <v>1</v>
      </c>
      <c r="D37" s="145" t="s">
        <v>2</v>
      </c>
      <c r="E37" s="145" t="s">
        <v>3</v>
      </c>
      <c r="F37" s="145" t="s">
        <v>4</v>
      </c>
      <c r="G37" s="145" t="s">
        <v>5</v>
      </c>
    </row>
    <row r="38" spans="1:7" ht="15">
      <c r="A38" s="146" t="s">
        <v>18</v>
      </c>
      <c r="B38" s="177"/>
      <c r="C38" s="177"/>
      <c r="D38" s="177"/>
      <c r="E38" s="177"/>
      <c r="F38" s="177"/>
      <c r="G38" s="177"/>
    </row>
    <row r="39" spans="1:7" ht="15">
      <c r="A39" s="146" t="s">
        <v>66</v>
      </c>
      <c r="B39" s="147"/>
      <c r="C39" s="147"/>
      <c r="D39" s="147"/>
      <c r="E39" s="147"/>
      <c r="F39" s="147"/>
      <c r="G39" s="147"/>
    </row>
    <row r="40" spans="1:7" ht="12.75">
      <c r="A40" s="16"/>
      <c r="B40" s="16"/>
      <c r="C40" s="16"/>
      <c r="D40" s="16"/>
      <c r="E40" s="16"/>
      <c r="F40" s="16"/>
      <c r="G40" s="16"/>
    </row>
    <row r="41" spans="1:7" ht="12.75">
      <c r="A41" s="39" t="s">
        <v>54</v>
      </c>
      <c r="B41" s="16"/>
      <c r="C41" s="16"/>
      <c r="D41" s="16"/>
      <c r="E41" s="16"/>
      <c r="F41" s="16"/>
      <c r="G41" s="16"/>
    </row>
  </sheetData>
  <sheetProtection/>
  <hyperlinks>
    <hyperlink ref="G10" location="Indice!A1" display="Indice "/>
  </hyperlinks>
  <printOptions/>
  <pageMargins left="0.75" right="0.75" top="1" bottom="1" header="0.3" footer="0.3"/>
  <pageSetup horizontalDpi="600" verticalDpi="600" orientation="portrait" paperSize="9" scale="7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7:Q87"/>
  <sheetViews>
    <sheetView view="pageBreakPreview" zoomScale="70" zoomScaleNormal="70" zoomScaleSheetLayoutView="70" zoomScalePageLayoutView="70" workbookViewId="0" topLeftCell="A1">
      <selection activeCell="H8" sqref="H8"/>
    </sheetView>
  </sheetViews>
  <sheetFormatPr defaultColWidth="11.421875" defaultRowHeight="12.75"/>
  <cols>
    <col min="1" max="1" width="2.00390625" style="16" customWidth="1"/>
    <col min="2" max="2" width="25.28125" style="16" customWidth="1"/>
    <col min="3" max="4" width="14.140625" style="16" customWidth="1"/>
    <col min="5" max="5" width="19.00390625" style="16" bestFit="1" customWidth="1"/>
    <col min="6" max="6" width="17.7109375" style="16" bestFit="1" customWidth="1"/>
    <col min="7" max="7" width="14.140625" style="16" customWidth="1"/>
    <col min="8" max="8" width="13.421875" style="16" customWidth="1"/>
    <col min="9" max="16384" width="11.421875" style="16" customWidth="1"/>
  </cols>
  <sheetData>
    <row r="2" ht="12.75"/>
    <row r="3" ht="12.75"/>
    <row r="4" ht="12.75"/>
    <row r="5" ht="12.75"/>
    <row r="6" ht="9.75" customHeight="1"/>
    <row r="7" spans="2:8" s="9" customFormat="1" ht="3" customHeight="1">
      <c r="B7" s="14"/>
      <c r="C7" s="14"/>
      <c r="D7" s="14"/>
      <c r="E7" s="14"/>
      <c r="F7" s="14"/>
      <c r="G7" s="14"/>
      <c r="H7" s="14"/>
    </row>
    <row r="8" spans="2:8" s="9" customFormat="1" ht="23.25" customHeight="1">
      <c r="B8" s="134" t="s">
        <v>45</v>
      </c>
      <c r="C8" s="15"/>
      <c r="D8" s="15"/>
      <c r="E8" s="15"/>
      <c r="F8" s="15"/>
      <c r="G8" s="15"/>
      <c r="H8" s="75" t="s">
        <v>23</v>
      </c>
    </row>
    <row r="9" s="9" customFormat="1" ht="23.25" customHeight="1">
      <c r="B9" s="135">
        <v>2009</v>
      </c>
    </row>
    <row r="10" spans="2:16" ht="15.75" customHeight="1">
      <c r="B10" s="137"/>
      <c r="C10" s="137"/>
      <c r="D10" s="137"/>
      <c r="E10" s="137"/>
      <c r="F10" s="7"/>
      <c r="G10" s="137"/>
      <c r="H10" s="137"/>
      <c r="J10" s="92"/>
      <c r="K10" s="93"/>
      <c r="L10" s="93"/>
      <c r="M10" s="93"/>
      <c r="N10" s="93"/>
      <c r="O10" s="93"/>
      <c r="P10" s="93"/>
    </row>
    <row r="11" spans="2:16" ht="15.75">
      <c r="B11" s="139" t="s">
        <v>6</v>
      </c>
      <c r="C11" s="138" t="s">
        <v>0</v>
      </c>
      <c r="D11" s="138" t="s">
        <v>1</v>
      </c>
      <c r="E11" s="138" t="s">
        <v>2</v>
      </c>
      <c r="F11" s="138" t="s">
        <v>3</v>
      </c>
      <c r="G11" s="138" t="s">
        <v>4</v>
      </c>
      <c r="H11" s="138" t="s">
        <v>5</v>
      </c>
      <c r="J11" s="92"/>
      <c r="K11" s="93"/>
      <c r="L11" s="93"/>
      <c r="M11" s="93"/>
      <c r="N11" s="93"/>
      <c r="O11" s="93"/>
      <c r="P11" s="93"/>
    </row>
    <row r="12" spans="2:16" ht="15">
      <c r="B12" s="20" t="s">
        <v>19</v>
      </c>
      <c r="C12" s="21">
        <v>110602</v>
      </c>
      <c r="D12" s="21">
        <v>15740</v>
      </c>
      <c r="E12" s="21">
        <v>5728</v>
      </c>
      <c r="F12" s="21">
        <v>37778</v>
      </c>
      <c r="G12" s="21">
        <v>49773</v>
      </c>
      <c r="H12" s="21">
        <v>1583</v>
      </c>
      <c r="J12" s="94"/>
      <c r="K12" s="95"/>
      <c r="L12" s="95"/>
      <c r="M12" s="95"/>
      <c r="N12" s="95"/>
      <c r="O12" s="95"/>
      <c r="P12" s="95"/>
    </row>
    <row r="13" spans="2:16" ht="15" customHeight="1">
      <c r="B13" s="20" t="s">
        <v>20</v>
      </c>
      <c r="C13" s="21">
        <v>17805</v>
      </c>
      <c r="D13" s="21">
        <v>1284</v>
      </c>
      <c r="E13" s="21">
        <v>1280</v>
      </c>
      <c r="F13" s="21">
        <v>5418</v>
      </c>
      <c r="G13" s="21">
        <v>9788</v>
      </c>
      <c r="H13" s="21">
        <v>0</v>
      </c>
      <c r="J13" s="196"/>
      <c r="K13" s="96"/>
      <c r="L13" s="96"/>
      <c r="M13" s="96"/>
      <c r="N13" s="96"/>
      <c r="O13" s="96"/>
      <c r="P13" s="96"/>
    </row>
    <row r="14" spans="2:16" ht="16.5" customHeight="1">
      <c r="B14" s="20" t="s">
        <v>21</v>
      </c>
      <c r="C14" s="24">
        <f>+D14+E14+F14+H14+G14</f>
        <v>783817</v>
      </c>
      <c r="D14" s="21">
        <v>118894</v>
      </c>
      <c r="E14" s="24">
        <v>107053</v>
      </c>
      <c r="F14" s="21">
        <v>256501</v>
      </c>
      <c r="G14" s="24">
        <v>290836</v>
      </c>
      <c r="H14" s="21">
        <v>10533</v>
      </c>
      <c r="J14" s="196"/>
      <c r="K14" s="97"/>
      <c r="L14" s="97"/>
      <c r="M14" s="97"/>
      <c r="N14" s="97"/>
      <c r="O14" s="97"/>
      <c r="P14" s="97"/>
    </row>
    <row r="15" spans="2:16" ht="15.75" customHeight="1">
      <c r="B15" s="19" t="s">
        <v>18</v>
      </c>
      <c r="C15" s="24">
        <f aca="true" t="shared" si="0" ref="C15:H15">+C12+C13+C14</f>
        <v>912224</v>
      </c>
      <c r="D15" s="24">
        <f t="shared" si="0"/>
        <v>135918</v>
      </c>
      <c r="E15" s="24">
        <f t="shared" si="0"/>
        <v>114061</v>
      </c>
      <c r="F15" s="24">
        <f t="shared" si="0"/>
        <v>299697</v>
      </c>
      <c r="G15" s="24">
        <f t="shared" si="0"/>
        <v>350397</v>
      </c>
      <c r="H15" s="24">
        <f t="shared" si="0"/>
        <v>12116</v>
      </c>
      <c r="J15" s="197"/>
      <c r="K15" s="98"/>
      <c r="L15" s="98"/>
      <c r="M15" s="98"/>
      <c r="N15" s="98"/>
      <c r="O15" s="98"/>
      <c r="P15" s="98"/>
    </row>
    <row r="16" spans="2:16" ht="15.75">
      <c r="B16" s="139" t="s">
        <v>7</v>
      </c>
      <c r="C16" s="26"/>
      <c r="D16" s="26"/>
      <c r="E16" s="26"/>
      <c r="F16" s="26"/>
      <c r="G16" s="26"/>
      <c r="H16" s="26"/>
      <c r="J16" s="197"/>
      <c r="K16" s="99"/>
      <c r="L16" s="99"/>
      <c r="M16" s="99"/>
      <c r="N16" s="99"/>
      <c r="O16" s="99"/>
      <c r="P16" s="99"/>
    </row>
    <row r="17" spans="2:17" ht="15">
      <c r="B17" s="20" t="s">
        <v>19</v>
      </c>
      <c r="C17" s="21">
        <v>119593</v>
      </c>
      <c r="D17" s="21">
        <v>16848</v>
      </c>
      <c r="E17" s="21">
        <v>7295</v>
      </c>
      <c r="F17" s="21">
        <v>40291</v>
      </c>
      <c r="G17" s="21">
        <v>53539</v>
      </c>
      <c r="H17" s="21">
        <v>1620</v>
      </c>
      <c r="J17" s="197"/>
      <c r="K17" s="92"/>
      <c r="L17" s="93"/>
      <c r="M17" s="93"/>
      <c r="N17" s="93"/>
      <c r="O17" s="93"/>
      <c r="P17" s="93"/>
      <c r="Q17" s="93"/>
    </row>
    <row r="18" spans="2:17" ht="15">
      <c r="B18" s="20" t="s">
        <v>20</v>
      </c>
      <c r="C18" s="21">
        <v>23846</v>
      </c>
      <c r="D18" s="21">
        <v>2818</v>
      </c>
      <c r="E18" s="21">
        <v>1142</v>
      </c>
      <c r="F18" s="21">
        <v>7124</v>
      </c>
      <c r="G18" s="21">
        <v>12746</v>
      </c>
      <c r="H18" s="21">
        <v>0</v>
      </c>
      <c r="J18" s="197"/>
      <c r="K18" s="94"/>
      <c r="L18" s="95"/>
      <c r="M18" s="95"/>
      <c r="N18" s="95"/>
      <c r="O18" s="95"/>
      <c r="P18" s="95"/>
      <c r="Q18" s="95"/>
    </row>
    <row r="19" spans="2:17" ht="15">
      <c r="B19" s="20" t="s">
        <v>21</v>
      </c>
      <c r="C19" s="24">
        <f>+D19+E19+F19+G19+H19</f>
        <v>746827</v>
      </c>
      <c r="D19" s="24">
        <v>119269</v>
      </c>
      <c r="E19" s="24">
        <v>93270</v>
      </c>
      <c r="F19" s="24">
        <v>242078</v>
      </c>
      <c r="G19" s="24">
        <v>280572</v>
      </c>
      <c r="H19" s="21">
        <v>11638</v>
      </c>
      <c r="K19" s="197"/>
      <c r="L19" s="98"/>
      <c r="M19" s="98"/>
      <c r="N19" s="98"/>
      <c r="O19" s="98"/>
      <c r="P19" s="98"/>
      <c r="Q19" s="100"/>
    </row>
    <row r="20" spans="2:17" ht="13.5" customHeight="1">
      <c r="B20" s="19" t="s">
        <v>18</v>
      </c>
      <c r="C20" s="24">
        <f aca="true" t="shared" si="1" ref="C20:H20">+C17+C18+C19</f>
        <v>890266</v>
      </c>
      <c r="D20" s="24">
        <f t="shared" si="1"/>
        <v>138935</v>
      </c>
      <c r="E20" s="24">
        <f t="shared" si="1"/>
        <v>101707</v>
      </c>
      <c r="F20" s="24">
        <f t="shared" si="1"/>
        <v>289493</v>
      </c>
      <c r="G20" s="24">
        <f t="shared" si="1"/>
        <v>346857</v>
      </c>
      <c r="H20" s="24">
        <f t="shared" si="1"/>
        <v>13258</v>
      </c>
      <c r="K20" s="197"/>
      <c r="L20" s="99"/>
      <c r="M20" s="99"/>
      <c r="N20" s="99"/>
      <c r="O20" s="99"/>
      <c r="P20" s="99"/>
      <c r="Q20" s="99"/>
    </row>
    <row r="21" spans="2:17" ht="16.5" customHeight="1">
      <c r="B21" s="139" t="s">
        <v>8</v>
      </c>
      <c r="C21" s="26"/>
      <c r="D21" s="26"/>
      <c r="E21" s="26"/>
      <c r="F21" s="26"/>
      <c r="G21" s="26"/>
      <c r="H21" s="26"/>
      <c r="K21" s="197"/>
      <c r="L21" s="98"/>
      <c r="M21" s="98"/>
      <c r="N21" s="98"/>
      <c r="O21" s="98"/>
      <c r="P21" s="98"/>
      <c r="Q21" s="98"/>
    </row>
    <row r="22" spans="2:17" ht="15">
      <c r="B22" s="20" t="s">
        <v>19</v>
      </c>
      <c r="C22" s="21">
        <v>125645</v>
      </c>
      <c r="D22" s="21">
        <v>17946</v>
      </c>
      <c r="E22" s="21">
        <v>8175</v>
      </c>
      <c r="F22" s="21">
        <v>36620</v>
      </c>
      <c r="G22" s="21">
        <v>61008</v>
      </c>
      <c r="H22" s="21">
        <v>1896</v>
      </c>
      <c r="K22" s="197"/>
      <c r="L22" s="99"/>
      <c r="M22" s="99"/>
      <c r="N22" s="99"/>
      <c r="O22" s="99"/>
      <c r="P22" s="99"/>
      <c r="Q22" s="99"/>
    </row>
    <row r="23" spans="2:17" ht="15">
      <c r="B23" s="20" t="s">
        <v>20</v>
      </c>
      <c r="C23" s="21">
        <v>18981</v>
      </c>
      <c r="D23" s="21">
        <v>1772</v>
      </c>
      <c r="E23" s="21">
        <v>2044</v>
      </c>
      <c r="F23" s="21">
        <v>7242</v>
      </c>
      <c r="G23" s="21">
        <v>7907</v>
      </c>
      <c r="H23" s="21">
        <v>0</v>
      </c>
      <c r="J23" s="101"/>
      <c r="K23" s="102"/>
      <c r="L23" s="102"/>
      <c r="M23" s="102"/>
      <c r="N23" s="102"/>
      <c r="O23" s="102"/>
      <c r="P23" s="102"/>
      <c r="Q23" s="100"/>
    </row>
    <row r="24" spans="2:17" ht="15">
      <c r="B24" s="20" t="s">
        <v>21</v>
      </c>
      <c r="C24" s="24">
        <f>+D24+E24+F24+G24+H24</f>
        <v>803366</v>
      </c>
      <c r="D24" s="24">
        <f>194291-58617</f>
        <v>135674</v>
      </c>
      <c r="E24" s="24">
        <v>107678</v>
      </c>
      <c r="F24" s="24">
        <v>244396</v>
      </c>
      <c r="G24" s="24">
        <v>303117</v>
      </c>
      <c r="H24" s="21">
        <v>12501</v>
      </c>
      <c r="J24" s="103"/>
      <c r="K24" s="104"/>
      <c r="L24" s="104"/>
      <c r="M24" s="104"/>
      <c r="N24" s="104"/>
      <c r="O24" s="104"/>
      <c r="P24" s="104"/>
      <c r="Q24" s="100"/>
    </row>
    <row r="25" spans="2:16" ht="15">
      <c r="B25" s="19" t="s">
        <v>18</v>
      </c>
      <c r="C25" s="24">
        <f aca="true" t="shared" si="2" ref="C25:H25">+C22+C23+C24</f>
        <v>947992</v>
      </c>
      <c r="D25" s="24">
        <f t="shared" si="2"/>
        <v>155392</v>
      </c>
      <c r="E25" s="24">
        <f t="shared" si="2"/>
        <v>117897</v>
      </c>
      <c r="F25" s="24">
        <f t="shared" si="2"/>
        <v>288258</v>
      </c>
      <c r="G25" s="24">
        <f t="shared" si="2"/>
        <v>372032</v>
      </c>
      <c r="H25" s="24">
        <f t="shared" si="2"/>
        <v>14397</v>
      </c>
      <c r="J25" s="198"/>
      <c r="K25" s="105"/>
      <c r="L25" s="105"/>
      <c r="M25" s="105"/>
      <c r="N25" s="105"/>
      <c r="O25" s="105"/>
      <c r="P25" s="105"/>
    </row>
    <row r="26" spans="2:16" ht="15.75">
      <c r="B26" s="139" t="s">
        <v>9</v>
      </c>
      <c r="C26" s="26"/>
      <c r="D26" s="26"/>
      <c r="E26" s="26"/>
      <c r="F26" s="26"/>
      <c r="G26" s="26"/>
      <c r="H26" s="26"/>
      <c r="J26" s="198"/>
      <c r="K26" s="105"/>
      <c r="L26" s="105"/>
      <c r="M26" s="105"/>
      <c r="N26" s="105"/>
      <c r="O26" s="105"/>
      <c r="P26" s="105"/>
    </row>
    <row r="27" spans="2:16" ht="15">
      <c r="B27" s="20" t="s">
        <v>19</v>
      </c>
      <c r="C27" s="21">
        <v>171442</v>
      </c>
      <c r="D27" s="21">
        <v>25252</v>
      </c>
      <c r="E27" s="21">
        <v>9426</v>
      </c>
      <c r="F27" s="21">
        <v>52202</v>
      </c>
      <c r="G27" s="21">
        <v>82334</v>
      </c>
      <c r="H27" s="21">
        <v>2228</v>
      </c>
      <c r="J27" s="198"/>
      <c r="K27" s="105"/>
      <c r="L27" s="105"/>
      <c r="M27" s="105"/>
      <c r="N27" s="105"/>
      <c r="O27" s="105"/>
      <c r="P27" s="105"/>
    </row>
    <row r="28" spans="2:16" ht="15">
      <c r="B28" s="20" t="s">
        <v>20</v>
      </c>
      <c r="C28" s="21">
        <v>24449</v>
      </c>
      <c r="D28" s="21">
        <v>2633</v>
      </c>
      <c r="E28" s="21">
        <v>2563</v>
      </c>
      <c r="F28" s="21">
        <v>8612</v>
      </c>
      <c r="G28" s="21">
        <v>10605</v>
      </c>
      <c r="H28" s="22">
        <v>0</v>
      </c>
      <c r="J28" s="198"/>
      <c r="K28" s="105"/>
      <c r="L28" s="105"/>
      <c r="M28" s="105"/>
      <c r="N28" s="105"/>
      <c r="O28" s="105"/>
      <c r="P28" s="105"/>
    </row>
    <row r="29" spans="2:16" ht="15">
      <c r="B29" s="20" t="s">
        <v>21</v>
      </c>
      <c r="C29" s="24">
        <f>+D29+E29+F29+G29+H29</f>
        <v>673926</v>
      </c>
      <c r="D29" s="23">
        <v>117881</v>
      </c>
      <c r="E29" s="23">
        <v>101721</v>
      </c>
      <c r="F29" s="23">
        <v>195161</v>
      </c>
      <c r="G29" s="23">
        <f>284527-40003+4648</f>
        <v>249172</v>
      </c>
      <c r="H29" s="22">
        <v>9991</v>
      </c>
      <c r="J29" s="198"/>
      <c r="K29" s="105"/>
      <c r="L29" s="105"/>
      <c r="M29" s="105"/>
      <c r="N29" s="105"/>
      <c r="O29" s="105"/>
      <c r="P29" s="105"/>
    </row>
    <row r="30" spans="2:16" ht="15">
      <c r="B30" s="19" t="s">
        <v>18</v>
      </c>
      <c r="C30" s="24">
        <f>+D30+E30+F30+G30+H30</f>
        <v>869781</v>
      </c>
      <c r="D30" s="24">
        <f>+D29+D28+D27</f>
        <v>145766</v>
      </c>
      <c r="E30" s="24">
        <f>+E29+E28+E27</f>
        <v>113710</v>
      </c>
      <c r="F30" s="24">
        <f>+F29+F28+F27</f>
        <v>255975</v>
      </c>
      <c r="G30" s="24">
        <f>+G29+G28+G27</f>
        <v>342111</v>
      </c>
      <c r="H30" s="24">
        <f>+H29+H28+H27</f>
        <v>12219</v>
      </c>
      <c r="I30" s="17"/>
      <c r="J30" s="198"/>
      <c r="K30" s="105"/>
      <c r="L30" s="105"/>
      <c r="M30" s="105"/>
      <c r="N30" s="105"/>
      <c r="O30" s="105"/>
      <c r="P30" s="105"/>
    </row>
    <row r="31" spans="2:15" ht="15.75">
      <c r="B31" s="139" t="s">
        <v>10</v>
      </c>
      <c r="C31" s="26"/>
      <c r="D31" s="26"/>
      <c r="E31" s="26"/>
      <c r="F31" s="26"/>
      <c r="G31" s="26"/>
      <c r="H31" s="26"/>
      <c r="I31" s="17"/>
      <c r="J31" s="17"/>
      <c r="K31" s="17"/>
      <c r="L31" s="17"/>
      <c r="M31" s="17"/>
      <c r="N31" s="17"/>
      <c r="O31" s="17"/>
    </row>
    <row r="32" spans="2:15" ht="15">
      <c r="B32" s="20" t="s">
        <v>19</v>
      </c>
      <c r="C32" s="21">
        <v>151350</v>
      </c>
      <c r="D32" s="21">
        <v>22759</v>
      </c>
      <c r="E32" s="21">
        <v>9454</v>
      </c>
      <c r="F32" s="21">
        <v>45991</v>
      </c>
      <c r="G32" s="21">
        <v>71526</v>
      </c>
      <c r="H32" s="21">
        <v>1619</v>
      </c>
      <c r="I32" s="17"/>
      <c r="J32" s="17"/>
      <c r="K32" s="17"/>
      <c r="L32" s="17"/>
      <c r="M32" s="17"/>
      <c r="N32" s="17"/>
      <c r="O32" s="17"/>
    </row>
    <row r="33" spans="2:15" ht="15">
      <c r="B33" s="20" t="s">
        <v>20</v>
      </c>
      <c r="C33" s="21">
        <v>19116</v>
      </c>
      <c r="D33" s="21">
        <v>2175</v>
      </c>
      <c r="E33" s="21">
        <v>795</v>
      </c>
      <c r="F33" s="21">
        <v>6816</v>
      </c>
      <c r="G33" s="21">
        <v>9299</v>
      </c>
      <c r="H33" s="22">
        <v>31</v>
      </c>
      <c r="I33" s="17"/>
      <c r="J33" s="17"/>
      <c r="K33" s="17"/>
      <c r="L33" s="17"/>
      <c r="M33" s="17"/>
      <c r="N33" s="17"/>
      <c r="O33" s="17"/>
    </row>
    <row r="34" spans="2:15" ht="15">
      <c r="B34" s="20" t="s">
        <v>21</v>
      </c>
      <c r="C34" s="24">
        <v>497177</v>
      </c>
      <c r="D34" s="24">
        <v>89446</v>
      </c>
      <c r="E34" s="24">
        <v>84519</v>
      </c>
      <c r="F34" s="24">
        <v>130852</v>
      </c>
      <c r="G34" s="24">
        <v>186172</v>
      </c>
      <c r="H34" s="24">
        <v>6191</v>
      </c>
      <c r="I34" s="17"/>
      <c r="J34" s="17"/>
      <c r="K34" s="17"/>
      <c r="L34" s="17"/>
      <c r="M34" s="17"/>
      <c r="N34" s="17"/>
      <c r="O34" s="17"/>
    </row>
    <row r="35" spans="2:10" ht="15">
      <c r="B35" s="19" t="s">
        <v>18</v>
      </c>
      <c r="C35" s="24">
        <f aca="true" t="shared" si="3" ref="C35:H35">+C34+C33+C32</f>
        <v>667643</v>
      </c>
      <c r="D35" s="24">
        <f t="shared" si="3"/>
        <v>114380</v>
      </c>
      <c r="E35" s="24">
        <f t="shared" si="3"/>
        <v>94768</v>
      </c>
      <c r="F35" s="24">
        <f t="shared" si="3"/>
        <v>183659</v>
      </c>
      <c r="G35" s="24">
        <f t="shared" si="3"/>
        <v>266997</v>
      </c>
      <c r="H35" s="24">
        <f t="shared" si="3"/>
        <v>7841</v>
      </c>
      <c r="J35" s="17"/>
    </row>
    <row r="36" spans="2:8" ht="15.75">
      <c r="B36" s="139" t="s">
        <v>11</v>
      </c>
      <c r="C36" s="26"/>
      <c r="D36" s="26"/>
      <c r="E36" s="26"/>
      <c r="F36" s="26"/>
      <c r="G36" s="26"/>
      <c r="H36" s="26"/>
    </row>
    <row r="37" spans="2:8" ht="15">
      <c r="B37" s="20" t="s">
        <v>19</v>
      </c>
      <c r="C37" s="21">
        <v>177605</v>
      </c>
      <c r="D37" s="21">
        <v>34686</v>
      </c>
      <c r="E37" s="21">
        <v>12960</v>
      </c>
      <c r="F37" s="21">
        <v>47547</v>
      </c>
      <c r="G37" s="21">
        <v>80180</v>
      </c>
      <c r="H37" s="21">
        <v>2233</v>
      </c>
    </row>
    <row r="38" spans="2:8" ht="15">
      <c r="B38" s="20" t="s">
        <v>20</v>
      </c>
      <c r="C38" s="21">
        <v>20758</v>
      </c>
      <c r="D38" s="21">
        <v>929</v>
      </c>
      <c r="E38" s="21">
        <v>2346</v>
      </c>
      <c r="F38" s="21">
        <v>7795</v>
      </c>
      <c r="G38" s="21">
        <v>9661</v>
      </c>
      <c r="H38" s="22">
        <v>0</v>
      </c>
    </row>
    <row r="39" spans="2:8" ht="15">
      <c r="B39" s="20" t="s">
        <v>21</v>
      </c>
      <c r="C39" s="24">
        <v>497764</v>
      </c>
      <c r="D39" s="24">
        <v>93676</v>
      </c>
      <c r="E39" s="24">
        <v>86084</v>
      </c>
      <c r="F39" s="24">
        <v>126017</v>
      </c>
      <c r="G39" s="24">
        <v>186002</v>
      </c>
      <c r="H39" s="24">
        <v>5985</v>
      </c>
    </row>
    <row r="40" spans="2:17" ht="15" customHeight="1">
      <c r="B40" s="19" t="s">
        <v>18</v>
      </c>
      <c r="C40" s="24">
        <f aca="true" t="shared" si="4" ref="C40:H40">+C39+C38+C37</f>
        <v>696127</v>
      </c>
      <c r="D40" s="24">
        <f t="shared" si="4"/>
        <v>129291</v>
      </c>
      <c r="E40" s="24">
        <f t="shared" si="4"/>
        <v>101390</v>
      </c>
      <c r="F40" s="24">
        <f t="shared" si="4"/>
        <v>181359</v>
      </c>
      <c r="G40" s="24">
        <f t="shared" si="4"/>
        <v>275843</v>
      </c>
      <c r="H40" s="24">
        <f t="shared" si="4"/>
        <v>8218</v>
      </c>
      <c r="K40" s="36"/>
      <c r="L40" s="33"/>
      <c r="M40" s="33"/>
      <c r="N40" s="33"/>
      <c r="O40" s="33"/>
      <c r="P40" s="33"/>
      <c r="Q40" s="33"/>
    </row>
    <row r="41" spans="2:17" ht="15" customHeight="1">
      <c r="B41" s="139" t="s">
        <v>12</v>
      </c>
      <c r="C41" s="26"/>
      <c r="D41" s="26"/>
      <c r="E41" s="26"/>
      <c r="F41" s="26"/>
      <c r="G41" s="26"/>
      <c r="H41" s="26"/>
      <c r="I41" s="76"/>
      <c r="K41" s="37"/>
      <c r="L41" s="34"/>
      <c r="M41" s="34"/>
      <c r="N41" s="34"/>
      <c r="O41" s="34"/>
      <c r="P41" s="34"/>
      <c r="Q41" s="34"/>
    </row>
    <row r="42" spans="2:17" ht="15" customHeight="1">
      <c r="B42" s="20" t="s">
        <v>19</v>
      </c>
      <c r="C42" s="21">
        <v>268113</v>
      </c>
      <c r="D42" s="21">
        <v>65044.601503759724</v>
      </c>
      <c r="E42" s="21">
        <v>30758.94927536235</v>
      </c>
      <c r="F42" s="21">
        <v>61376.14960629903</v>
      </c>
      <c r="G42" s="21">
        <v>104545.84411764768</v>
      </c>
      <c r="H42" s="21">
        <v>6387</v>
      </c>
      <c r="I42" s="76"/>
      <c r="K42" s="192"/>
      <c r="L42" s="5"/>
      <c r="M42" s="5"/>
      <c r="N42" s="5"/>
      <c r="O42" s="5"/>
      <c r="P42" s="5"/>
      <c r="Q42" s="6"/>
    </row>
    <row r="43" spans="2:17" ht="15" customHeight="1">
      <c r="B43" s="20" t="s">
        <v>20</v>
      </c>
      <c r="C43" s="21">
        <v>32106</v>
      </c>
      <c r="D43" s="21">
        <v>2554</v>
      </c>
      <c r="E43" s="21">
        <v>1268</v>
      </c>
      <c r="F43" s="21">
        <v>10394</v>
      </c>
      <c r="G43" s="21">
        <v>17810</v>
      </c>
      <c r="H43" s="22">
        <v>80</v>
      </c>
      <c r="I43" s="76"/>
      <c r="K43" s="192"/>
      <c r="L43" s="35"/>
      <c r="M43" s="35"/>
      <c r="N43" s="35"/>
      <c r="O43" s="35"/>
      <c r="P43" s="35"/>
      <c r="Q43" s="35"/>
    </row>
    <row r="44" spans="2:17" ht="15.75" customHeight="1">
      <c r="B44" s="20" t="s">
        <v>21</v>
      </c>
      <c r="C44" s="24">
        <f>+D44+E44+F44+G44+H44</f>
        <v>593604</v>
      </c>
      <c r="D44" s="24">
        <v>113003</v>
      </c>
      <c r="E44" s="24">
        <v>99744</v>
      </c>
      <c r="F44" s="24">
        <v>154208</v>
      </c>
      <c r="G44" s="24">
        <v>218732</v>
      </c>
      <c r="H44" s="24">
        <v>7917</v>
      </c>
      <c r="I44" s="76"/>
      <c r="K44" s="192"/>
      <c r="L44" s="5"/>
      <c r="M44" s="5"/>
      <c r="N44" s="5"/>
      <c r="O44" s="5"/>
      <c r="P44" s="5"/>
      <c r="Q44" s="5"/>
    </row>
    <row r="45" spans="2:17" ht="15" customHeight="1">
      <c r="B45" s="19" t="s">
        <v>18</v>
      </c>
      <c r="C45" s="24">
        <f aca="true" t="shared" si="5" ref="C45:H45">+C44+C43+C42</f>
        <v>893823</v>
      </c>
      <c r="D45" s="24">
        <f t="shared" si="5"/>
        <v>180601.60150375974</v>
      </c>
      <c r="E45" s="24">
        <f t="shared" si="5"/>
        <v>131770.94927536236</v>
      </c>
      <c r="F45" s="24">
        <f t="shared" si="5"/>
        <v>225978.14960629903</v>
      </c>
      <c r="G45" s="24">
        <f t="shared" si="5"/>
        <v>341087.8441176477</v>
      </c>
      <c r="H45" s="24">
        <f t="shared" si="5"/>
        <v>14384</v>
      </c>
      <c r="I45" s="76"/>
      <c r="K45" s="192"/>
      <c r="L45" s="35"/>
      <c r="M45" s="35"/>
      <c r="N45" s="35"/>
      <c r="O45" s="35"/>
      <c r="P45" s="35"/>
      <c r="Q45" s="35"/>
    </row>
    <row r="46" spans="2:17" ht="15.75">
      <c r="B46" s="139" t="s">
        <v>13</v>
      </c>
      <c r="C46" s="26"/>
      <c r="D46" s="26"/>
      <c r="E46" s="26"/>
      <c r="F46" s="26"/>
      <c r="G46" s="26"/>
      <c r="H46" s="26"/>
      <c r="K46" s="192"/>
      <c r="L46" s="5"/>
      <c r="M46" s="5"/>
      <c r="N46" s="5"/>
      <c r="O46" s="5"/>
      <c r="P46" s="5"/>
      <c r="Q46" s="6"/>
    </row>
    <row r="47" spans="2:17" ht="15">
      <c r="B47" s="20" t="s">
        <v>19</v>
      </c>
      <c r="C47" s="21">
        <v>305883</v>
      </c>
      <c r="D47" s="21">
        <v>79640</v>
      </c>
      <c r="E47" s="21">
        <v>35755</v>
      </c>
      <c r="F47" s="21">
        <v>66054</v>
      </c>
      <c r="G47" s="21">
        <v>115477</v>
      </c>
      <c r="H47" s="21">
        <v>8957</v>
      </c>
      <c r="K47" s="192"/>
      <c r="L47" s="35"/>
      <c r="M47" s="35"/>
      <c r="N47" s="35"/>
      <c r="O47" s="35"/>
      <c r="P47" s="35"/>
      <c r="Q47" s="6"/>
    </row>
    <row r="48" spans="2:17" ht="15">
      <c r="B48" s="20" t="s">
        <v>20</v>
      </c>
      <c r="C48" s="21">
        <v>31875</v>
      </c>
      <c r="D48" s="21">
        <v>2013</v>
      </c>
      <c r="E48" s="21">
        <v>633</v>
      </c>
      <c r="F48" s="21">
        <v>10445</v>
      </c>
      <c r="G48" s="21">
        <v>18527</v>
      </c>
      <c r="H48" s="22">
        <v>257</v>
      </c>
      <c r="K48" s="195"/>
      <c r="L48" s="195"/>
      <c r="M48" s="195"/>
      <c r="N48" s="195"/>
      <c r="O48" s="195"/>
      <c r="P48" s="195"/>
      <c r="Q48" s="195"/>
    </row>
    <row r="49" spans="2:8" ht="15">
      <c r="B49" s="20" t="s">
        <v>21</v>
      </c>
      <c r="C49" s="24">
        <f>+D49+E49+F49+G49+H49</f>
        <v>593774</v>
      </c>
      <c r="D49" s="24">
        <f>237156-128914</f>
        <v>108242</v>
      </c>
      <c r="E49" s="24">
        <v>110261</v>
      </c>
      <c r="F49" s="24">
        <v>159403</v>
      </c>
      <c r="G49" s="24">
        <f>194136-189353+300795-96512</f>
        <v>209066</v>
      </c>
      <c r="H49" s="24">
        <f>49580-42778</f>
        <v>6802</v>
      </c>
    </row>
    <row r="50" spans="2:8" ht="15">
      <c r="B50" s="19" t="s">
        <v>18</v>
      </c>
      <c r="C50" s="24">
        <f aca="true" t="shared" si="6" ref="C50:H50">+C49+C48+C47</f>
        <v>931532</v>
      </c>
      <c r="D50" s="24">
        <f t="shared" si="6"/>
        <v>189895</v>
      </c>
      <c r="E50" s="24">
        <f t="shared" si="6"/>
        <v>146649</v>
      </c>
      <c r="F50" s="24">
        <f t="shared" si="6"/>
        <v>235902</v>
      </c>
      <c r="G50" s="24">
        <f t="shared" si="6"/>
        <v>343070</v>
      </c>
      <c r="H50" s="24">
        <f t="shared" si="6"/>
        <v>16016</v>
      </c>
    </row>
    <row r="51" spans="2:8" ht="15.75">
      <c r="B51" s="139" t="s">
        <v>14</v>
      </c>
      <c r="C51" s="26"/>
      <c r="D51" s="26"/>
      <c r="E51" s="26"/>
      <c r="F51" s="26"/>
      <c r="G51" s="26"/>
      <c r="H51" s="26"/>
    </row>
    <row r="52" spans="2:8" ht="15">
      <c r="B52" s="20" t="s">
        <v>19</v>
      </c>
      <c r="C52" s="21"/>
      <c r="D52" s="21"/>
      <c r="E52" s="21"/>
      <c r="F52" s="21"/>
      <c r="G52" s="21"/>
      <c r="H52" s="21"/>
    </row>
    <row r="53" spans="2:11" ht="15">
      <c r="B53" s="20" t="s">
        <v>20</v>
      </c>
      <c r="C53" s="21"/>
      <c r="D53" s="21"/>
      <c r="E53" s="21"/>
      <c r="F53" s="21"/>
      <c r="G53" s="21"/>
      <c r="H53" s="22"/>
      <c r="K53"/>
    </row>
    <row r="54" spans="2:8" ht="15">
      <c r="B54" s="20" t="s">
        <v>21</v>
      </c>
      <c r="C54" s="24">
        <v>528834</v>
      </c>
      <c r="D54" s="24">
        <v>94541</v>
      </c>
      <c r="E54" s="24">
        <v>88892</v>
      </c>
      <c r="F54" s="24">
        <v>140551</v>
      </c>
      <c r="G54" s="24">
        <v>198441</v>
      </c>
      <c r="H54" s="24">
        <v>6409</v>
      </c>
    </row>
    <row r="55" spans="2:8" ht="15">
      <c r="B55" s="19" t="s">
        <v>18</v>
      </c>
      <c r="C55" s="24"/>
      <c r="D55" s="24"/>
      <c r="E55" s="24"/>
      <c r="F55" s="24"/>
      <c r="G55" s="24"/>
      <c r="H55" s="24"/>
    </row>
    <row r="56" spans="2:8" ht="15.75">
      <c r="B56" s="139" t="s">
        <v>15</v>
      </c>
      <c r="C56" s="26"/>
      <c r="D56" s="26"/>
      <c r="E56" s="26"/>
      <c r="F56" s="26"/>
      <c r="G56" s="26"/>
      <c r="H56" s="26"/>
    </row>
    <row r="57" spans="2:8" ht="15">
      <c r="B57" s="20" t="s">
        <v>19</v>
      </c>
      <c r="C57" s="21"/>
      <c r="D57" s="21"/>
      <c r="E57" s="21"/>
      <c r="F57" s="21"/>
      <c r="G57" s="21"/>
      <c r="H57" s="21"/>
    </row>
    <row r="58" spans="2:10" ht="15">
      <c r="B58" s="20" t="s">
        <v>20</v>
      </c>
      <c r="C58" s="21"/>
      <c r="D58" s="21"/>
      <c r="E58" s="21"/>
      <c r="F58" s="21"/>
      <c r="G58" s="21"/>
      <c r="H58" s="22"/>
      <c r="J58" s="17"/>
    </row>
    <row r="59" spans="2:8" ht="15">
      <c r="B59" s="20" t="s">
        <v>21</v>
      </c>
      <c r="C59" s="24">
        <v>725707</v>
      </c>
      <c r="D59" s="24">
        <v>124673</v>
      </c>
      <c r="E59" s="24">
        <v>106966</v>
      </c>
      <c r="F59" s="24">
        <v>212748</v>
      </c>
      <c r="G59" s="24">
        <v>274377</v>
      </c>
      <c r="H59" s="24">
        <v>6943</v>
      </c>
    </row>
    <row r="60" spans="2:8" ht="15">
      <c r="B60" s="19" t="s">
        <v>18</v>
      </c>
      <c r="C60" s="24"/>
      <c r="D60" s="24"/>
      <c r="E60" s="24"/>
      <c r="F60" s="24"/>
      <c r="G60" s="24"/>
      <c r="H60" s="24"/>
    </row>
    <row r="61" spans="2:8" ht="15.75">
      <c r="B61" s="139" t="s">
        <v>16</v>
      </c>
      <c r="C61" s="26"/>
      <c r="D61" s="26"/>
      <c r="E61" s="26"/>
      <c r="F61" s="26"/>
      <c r="G61" s="26"/>
      <c r="H61" s="26"/>
    </row>
    <row r="62" spans="2:8" ht="15">
      <c r="B62" s="20" t="s">
        <v>19</v>
      </c>
      <c r="C62" s="21"/>
      <c r="D62" s="21"/>
      <c r="E62" s="21"/>
      <c r="F62" s="21"/>
      <c r="G62" s="21"/>
      <c r="H62" s="21"/>
    </row>
    <row r="63" spans="2:8" ht="15">
      <c r="B63" s="20" t="s">
        <v>20</v>
      </c>
      <c r="C63" s="21"/>
      <c r="D63" s="21"/>
      <c r="E63" s="21"/>
      <c r="F63" s="21"/>
      <c r="G63" s="21"/>
      <c r="H63" s="22"/>
    </row>
    <row r="64" spans="2:8" ht="15">
      <c r="B64" s="20" t="s">
        <v>21</v>
      </c>
      <c r="C64" s="24">
        <f>+D64+E64+F64+G64+H64</f>
        <v>777651</v>
      </c>
      <c r="D64" s="24">
        <v>128486</v>
      </c>
      <c r="E64" s="24">
        <v>106561</v>
      </c>
      <c r="F64" s="24">
        <v>247084</v>
      </c>
      <c r="G64" s="24">
        <v>283996</v>
      </c>
      <c r="H64" s="24">
        <v>11524</v>
      </c>
    </row>
    <row r="65" spans="2:8" ht="15">
      <c r="B65" s="19" t="s">
        <v>18</v>
      </c>
      <c r="C65" s="24"/>
      <c r="D65" s="24"/>
      <c r="E65" s="24"/>
      <c r="F65" s="24"/>
      <c r="G65" s="24"/>
      <c r="H65" s="24"/>
    </row>
    <row r="66" spans="2:8" ht="15.75">
      <c r="B66" s="139" t="s">
        <v>17</v>
      </c>
      <c r="C66" s="26"/>
      <c r="D66" s="26"/>
      <c r="E66" s="26"/>
      <c r="F66" s="26"/>
      <c r="G66" s="26"/>
      <c r="H66" s="26"/>
    </row>
    <row r="67" spans="2:8" ht="15">
      <c r="B67" s="20" t="s">
        <v>19</v>
      </c>
      <c r="C67" s="21"/>
      <c r="D67" s="21"/>
      <c r="E67" s="21"/>
      <c r="F67" s="21"/>
      <c r="G67" s="21"/>
      <c r="H67" s="21"/>
    </row>
    <row r="68" spans="2:8" ht="15">
      <c r="B68" s="20" t="s">
        <v>20</v>
      </c>
      <c r="C68" s="21"/>
      <c r="D68" s="21"/>
      <c r="E68" s="21"/>
      <c r="F68" s="21"/>
      <c r="G68" s="21"/>
      <c r="H68" s="22"/>
    </row>
    <row r="69" spans="2:8" ht="15">
      <c r="B69" s="20" t="s">
        <v>21</v>
      </c>
      <c r="C69" s="24">
        <f>+D69+E69+F69+G69+H69</f>
        <v>759806</v>
      </c>
      <c r="D69" s="24">
        <v>123698</v>
      </c>
      <c r="E69" s="24">
        <v>101080</v>
      </c>
      <c r="F69" s="24">
        <v>240534</v>
      </c>
      <c r="G69" s="24">
        <v>284361</v>
      </c>
      <c r="H69" s="24">
        <v>10133</v>
      </c>
    </row>
    <row r="70" spans="2:8" ht="15">
      <c r="B70" s="19" t="s">
        <v>18</v>
      </c>
      <c r="C70" s="24"/>
      <c r="D70" s="24"/>
      <c r="E70" s="24"/>
      <c r="F70" s="24"/>
      <c r="G70" s="24"/>
      <c r="H70" s="24"/>
    </row>
    <row r="71" spans="2:8" s="9" customFormat="1" ht="3" customHeight="1">
      <c r="B71" s="14"/>
      <c r="C71" s="14"/>
      <c r="D71" s="14"/>
      <c r="E71" s="14"/>
      <c r="F71" s="14"/>
      <c r="G71" s="14"/>
      <c r="H71" s="14"/>
    </row>
    <row r="72" spans="2:8" ht="15.75">
      <c r="B72" s="140" t="s">
        <v>22</v>
      </c>
      <c r="C72" s="141" t="s">
        <v>0</v>
      </c>
      <c r="D72" s="141" t="s">
        <v>1</v>
      </c>
      <c r="E72" s="141" t="s">
        <v>2</v>
      </c>
      <c r="F72" s="141" t="s">
        <v>3</v>
      </c>
      <c r="G72" s="141" t="s">
        <v>4</v>
      </c>
      <c r="H72" s="141" t="s">
        <v>5</v>
      </c>
    </row>
    <row r="73" spans="2:8" ht="15">
      <c r="B73" s="30" t="s">
        <v>19</v>
      </c>
      <c r="C73" s="31"/>
      <c r="D73" s="31"/>
      <c r="E73" s="31"/>
      <c r="F73" s="31"/>
      <c r="G73" s="31"/>
      <c r="H73" s="31"/>
    </row>
    <row r="74" spans="2:8" ht="15">
      <c r="B74" s="30" t="s">
        <v>20</v>
      </c>
      <c r="C74" s="31"/>
      <c r="D74" s="31"/>
      <c r="E74" s="31"/>
      <c r="F74" s="31"/>
      <c r="G74" s="31"/>
      <c r="H74" s="31"/>
    </row>
    <row r="75" spans="2:8" ht="15">
      <c r="B75" s="30" t="s">
        <v>21</v>
      </c>
      <c r="C75" s="31">
        <f aca="true" t="shared" si="7" ref="C75:H75">+C14+C19+C24+C29+C34+C39+C44+C49+C54+C59+C64+C69</f>
        <v>7982253</v>
      </c>
      <c r="D75" s="31">
        <f t="shared" si="7"/>
        <v>1367483</v>
      </c>
      <c r="E75" s="31">
        <f t="shared" si="7"/>
        <v>1193829</v>
      </c>
      <c r="F75" s="31">
        <f t="shared" si="7"/>
        <v>2349533</v>
      </c>
      <c r="G75" s="31">
        <f t="shared" si="7"/>
        <v>2964844</v>
      </c>
      <c r="H75" s="31">
        <f t="shared" si="7"/>
        <v>106567</v>
      </c>
    </row>
    <row r="76" spans="2:8" ht="15">
      <c r="B76" s="32" t="s">
        <v>18</v>
      </c>
      <c r="C76" s="31">
        <f aca="true" t="shared" si="8" ref="C76:H76">+C73+C74+C75</f>
        <v>7982253</v>
      </c>
      <c r="D76" s="31">
        <f t="shared" si="8"/>
        <v>1367483</v>
      </c>
      <c r="E76" s="31">
        <f t="shared" si="8"/>
        <v>1193829</v>
      </c>
      <c r="F76" s="31">
        <f t="shared" si="8"/>
        <v>2349533</v>
      </c>
      <c r="G76" s="31">
        <f t="shared" si="8"/>
        <v>2964844</v>
      </c>
      <c r="H76" s="31">
        <f t="shared" si="8"/>
        <v>106567</v>
      </c>
    </row>
    <row r="77" spans="2:8" s="9" customFormat="1" ht="3" customHeight="1">
      <c r="B77" s="14"/>
      <c r="C77" s="14"/>
      <c r="D77" s="14"/>
      <c r="E77" s="14"/>
      <c r="F77" s="14"/>
      <c r="G77" s="14"/>
      <c r="H77" s="14"/>
    </row>
    <row r="78" spans="2:8" ht="12.75">
      <c r="B78" s="7"/>
      <c r="C78" s="7"/>
      <c r="D78" s="7"/>
      <c r="E78" s="7"/>
      <c r="F78" s="8"/>
      <c r="G78" s="7"/>
      <c r="H78" s="7"/>
    </row>
    <row r="79" spans="2:8" ht="12.75">
      <c r="B79" s="39" t="s">
        <v>54</v>
      </c>
      <c r="C79" s="7"/>
      <c r="D79" s="7"/>
      <c r="E79" s="7"/>
      <c r="F79" s="7"/>
      <c r="G79" s="7"/>
      <c r="H79" s="7"/>
    </row>
    <row r="80" spans="2:8" ht="12.75">
      <c r="B80" s="79"/>
      <c r="C80" s="79"/>
      <c r="D80" s="79"/>
      <c r="E80" s="79"/>
      <c r="F80" s="79"/>
      <c r="G80" s="79"/>
      <c r="H80" s="79"/>
    </row>
    <row r="81" spans="2:8" ht="12.75">
      <c r="B81" s="79"/>
      <c r="C81" s="79"/>
      <c r="D81" s="79"/>
      <c r="E81" s="79"/>
      <c r="F81" s="79"/>
      <c r="G81" s="79"/>
      <c r="H81" s="79"/>
    </row>
    <row r="82" spans="2:8" ht="12.75">
      <c r="B82" s="86"/>
      <c r="C82" s="77"/>
      <c r="D82" s="77"/>
      <c r="E82" s="79"/>
      <c r="F82" s="79"/>
      <c r="G82" s="79"/>
      <c r="H82" s="79"/>
    </row>
    <row r="83" spans="2:8" ht="12.75">
      <c r="B83" s="86"/>
      <c r="C83" s="77"/>
      <c r="D83" s="77"/>
      <c r="E83" s="79"/>
      <c r="F83" s="79"/>
      <c r="G83" s="79"/>
      <c r="H83" s="79"/>
    </row>
    <row r="84" spans="2:8" ht="12.75">
      <c r="B84" s="86"/>
      <c r="C84" s="77"/>
      <c r="D84" s="77"/>
      <c r="E84" s="79"/>
      <c r="F84" s="79"/>
      <c r="G84" s="79"/>
      <c r="H84" s="79"/>
    </row>
    <row r="85" spans="2:8" ht="12.75">
      <c r="B85" s="86"/>
      <c r="C85" s="77"/>
      <c r="D85" s="77"/>
      <c r="E85" s="79"/>
      <c r="F85" s="79"/>
      <c r="G85" s="79"/>
      <c r="H85" s="79"/>
    </row>
    <row r="86" spans="2:8" ht="12.75">
      <c r="B86" s="86"/>
      <c r="C86" s="77"/>
      <c r="D86" s="77"/>
      <c r="E86" s="79"/>
      <c r="F86" s="79"/>
      <c r="G86" s="79"/>
      <c r="H86" s="79"/>
    </row>
    <row r="87" spans="2:8" ht="12.75">
      <c r="B87" s="79"/>
      <c r="C87" s="79"/>
      <c r="D87" s="79"/>
      <c r="E87" s="79"/>
      <c r="F87" s="79"/>
      <c r="G87" s="79"/>
      <c r="H87" s="79"/>
    </row>
  </sheetData>
  <sheetProtection/>
  <mergeCells count="12">
    <mergeCell ref="K46:K47"/>
    <mergeCell ref="K48:Q48"/>
    <mergeCell ref="K19:K20"/>
    <mergeCell ref="K21:K22"/>
    <mergeCell ref="K42:K43"/>
    <mergeCell ref="K44:K45"/>
    <mergeCell ref="J13:J14"/>
    <mergeCell ref="J15:J16"/>
    <mergeCell ref="J17:J18"/>
    <mergeCell ref="J25:J26"/>
    <mergeCell ref="J27:J28"/>
    <mergeCell ref="J29:J30"/>
  </mergeCells>
  <hyperlinks>
    <hyperlink ref="H8" location="Indice!A1" display="Indice "/>
  </hyperlinks>
  <printOptions/>
  <pageMargins left="1.141732283464567" right="0.4330708661417323" top="0.1968503937007874" bottom="0.6299212598425197" header="0" footer="0"/>
  <pageSetup fitToHeight="1" fitToWidth="1" horizontalDpi="600" verticalDpi="600" orientation="portrait" paperSize="9" scale="6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7:Q48"/>
  <sheetViews>
    <sheetView view="pageBreakPreview" zoomScale="70" zoomScaleNormal="70" zoomScaleSheetLayoutView="70" zoomScalePageLayoutView="70" workbookViewId="0" topLeftCell="A1">
      <selection activeCell="C12" sqref="C12"/>
    </sheetView>
  </sheetViews>
  <sheetFormatPr defaultColWidth="11.421875" defaultRowHeight="12.75"/>
  <cols>
    <col min="1" max="1" width="2.00390625" style="16" customWidth="1"/>
    <col min="2" max="2" width="25.28125" style="16" customWidth="1"/>
    <col min="3" max="4" width="14.140625" style="16" customWidth="1"/>
    <col min="5" max="5" width="19.00390625" style="16" bestFit="1" customWidth="1"/>
    <col min="6" max="6" width="17.7109375" style="16" bestFit="1" customWidth="1"/>
    <col min="7" max="7" width="19.8515625" style="16" customWidth="1"/>
    <col min="8" max="8" width="13.421875" style="16" customWidth="1"/>
    <col min="9" max="9" width="26.8515625" style="16" bestFit="1" customWidth="1"/>
    <col min="10" max="16384" width="11.421875" style="16" customWidth="1"/>
  </cols>
  <sheetData>
    <row r="2" ht="12.75"/>
    <row r="3" ht="12.75"/>
    <row r="4" ht="12.75"/>
    <row r="5" ht="12.75"/>
    <row r="6" ht="9.75" customHeight="1"/>
    <row r="7" spans="2:8" s="9" customFormat="1" ht="3" customHeight="1">
      <c r="B7" s="14"/>
      <c r="C7" s="14"/>
      <c r="D7" s="14"/>
      <c r="E7" s="14"/>
      <c r="F7" s="14"/>
      <c r="G7" s="14"/>
      <c r="H7" s="14"/>
    </row>
    <row r="8" spans="2:8" s="9" customFormat="1" ht="23.25" customHeight="1">
      <c r="B8" s="134" t="s">
        <v>46</v>
      </c>
      <c r="C8" s="15"/>
      <c r="D8" s="15"/>
      <c r="E8" s="15"/>
      <c r="F8" s="15"/>
      <c r="G8" s="15"/>
      <c r="H8" s="75" t="s">
        <v>23</v>
      </c>
    </row>
    <row r="9" s="9" customFormat="1" ht="23.25" customHeight="1">
      <c r="B9" s="135">
        <v>2010</v>
      </c>
    </row>
    <row r="10" spans="2:16" ht="15.75" customHeight="1">
      <c r="B10" s="137"/>
      <c r="C10" s="137"/>
      <c r="D10" s="137"/>
      <c r="E10" s="137"/>
      <c r="F10" s="7"/>
      <c r="G10" s="137"/>
      <c r="H10" s="137"/>
      <c r="J10" s="92"/>
      <c r="K10" s="93"/>
      <c r="L10" s="93"/>
      <c r="M10" s="93"/>
      <c r="N10" s="93"/>
      <c r="O10" s="93"/>
      <c r="P10" s="93"/>
    </row>
    <row r="11" spans="2:16" ht="15.75">
      <c r="B11" s="139" t="s">
        <v>6</v>
      </c>
      <c r="C11" s="138" t="s">
        <v>0</v>
      </c>
      <c r="D11" s="138" t="s">
        <v>1</v>
      </c>
      <c r="E11" s="138" t="s">
        <v>2</v>
      </c>
      <c r="F11" s="138" t="s">
        <v>3</v>
      </c>
      <c r="G11" s="138" t="s">
        <v>4</v>
      </c>
      <c r="H11" s="138" t="s">
        <v>5</v>
      </c>
      <c r="J11" s="92"/>
      <c r="K11" s="93"/>
      <c r="L11" s="93"/>
      <c r="M11" s="93"/>
      <c r="N11" s="93"/>
      <c r="O11" s="93"/>
      <c r="P11" s="93"/>
    </row>
    <row r="12" spans="2:16" ht="15.75" customHeight="1">
      <c r="B12" s="19" t="s">
        <v>18</v>
      </c>
      <c r="C12" s="24">
        <f>+D12+E12+F12+G12+H12</f>
        <v>776673</v>
      </c>
      <c r="D12" s="24">
        <v>116329</v>
      </c>
      <c r="E12" s="24">
        <v>97115</v>
      </c>
      <c r="F12" s="24">
        <v>253545</v>
      </c>
      <c r="G12" s="24">
        <v>297990</v>
      </c>
      <c r="H12" s="24">
        <v>11694</v>
      </c>
      <c r="J12" s="197"/>
      <c r="K12" s="98"/>
      <c r="L12" s="98"/>
      <c r="M12" s="98"/>
      <c r="N12" s="98"/>
      <c r="O12" s="98"/>
      <c r="P12" s="98"/>
    </row>
    <row r="13" spans="2:16" ht="15.75">
      <c r="B13" s="139" t="s">
        <v>7</v>
      </c>
      <c r="C13" s="138"/>
      <c r="D13" s="138"/>
      <c r="E13" s="138"/>
      <c r="F13" s="138"/>
      <c r="G13" s="138"/>
      <c r="H13" s="138"/>
      <c r="J13" s="197"/>
      <c r="K13" s="99"/>
      <c r="L13" s="99"/>
      <c r="M13" s="99"/>
      <c r="N13" s="99"/>
      <c r="O13" s="99"/>
      <c r="P13" s="99"/>
    </row>
    <row r="14" spans="2:17" ht="13.5" customHeight="1">
      <c r="B14" s="19" t="s">
        <v>18</v>
      </c>
      <c r="C14" s="24">
        <v>761899</v>
      </c>
      <c r="D14" s="24">
        <v>123576</v>
      </c>
      <c r="E14" s="24">
        <v>105755</v>
      </c>
      <c r="F14" s="24">
        <v>243903</v>
      </c>
      <c r="G14" s="24">
        <v>278522</v>
      </c>
      <c r="H14" s="24">
        <v>10143</v>
      </c>
      <c r="K14" s="108"/>
      <c r="L14" s="99"/>
      <c r="M14" s="99"/>
      <c r="N14" s="99"/>
      <c r="O14" s="99"/>
      <c r="P14" s="99"/>
      <c r="Q14" s="99"/>
    </row>
    <row r="15" spans="2:17" ht="16.5" customHeight="1">
      <c r="B15" s="139" t="s">
        <v>8</v>
      </c>
      <c r="C15" s="138"/>
      <c r="D15" s="138"/>
      <c r="E15" s="138"/>
      <c r="F15" s="138"/>
      <c r="G15" s="138"/>
      <c r="H15" s="138"/>
      <c r="K15" s="108"/>
      <c r="L15" s="98"/>
      <c r="M15" s="98"/>
      <c r="N15" s="98"/>
      <c r="O15" s="98"/>
      <c r="P15" s="98"/>
      <c r="Q15" s="98"/>
    </row>
    <row r="16" spans="2:16" ht="15">
      <c r="B16" s="19" t="s">
        <v>18</v>
      </c>
      <c r="C16" s="24">
        <v>842016</v>
      </c>
      <c r="D16" s="24">
        <v>140091</v>
      </c>
      <c r="E16" s="24">
        <v>124623</v>
      </c>
      <c r="F16" s="24">
        <v>264687</v>
      </c>
      <c r="G16" s="24">
        <v>299555</v>
      </c>
      <c r="H16" s="24">
        <v>13060</v>
      </c>
      <c r="I16" s="112"/>
      <c r="J16" s="198"/>
      <c r="K16" s="115"/>
      <c r="L16" s="115"/>
      <c r="M16" s="115"/>
      <c r="N16" s="115"/>
      <c r="O16" s="105"/>
      <c r="P16" s="105"/>
    </row>
    <row r="17" spans="2:16" ht="15.75">
      <c r="B17" s="139" t="s">
        <v>9</v>
      </c>
      <c r="C17" s="138"/>
      <c r="D17" s="138"/>
      <c r="E17" s="138"/>
      <c r="F17" s="138"/>
      <c r="G17" s="138"/>
      <c r="H17" s="138"/>
      <c r="I17" s="112"/>
      <c r="J17" s="198"/>
      <c r="K17" s="115"/>
      <c r="L17" s="115"/>
      <c r="M17" s="115"/>
      <c r="N17" s="115"/>
      <c r="O17" s="105"/>
      <c r="P17" s="105"/>
    </row>
    <row r="18" spans="2:16" ht="15">
      <c r="B18" s="19" t="s">
        <v>18</v>
      </c>
      <c r="C18" s="24">
        <v>572576</v>
      </c>
      <c r="D18" s="24">
        <v>101434</v>
      </c>
      <c r="E18" s="24">
        <v>94382</v>
      </c>
      <c r="F18" s="24">
        <v>153136</v>
      </c>
      <c r="G18" s="24">
        <v>215674</v>
      </c>
      <c r="H18" s="24">
        <v>7950</v>
      </c>
      <c r="I18" s="113"/>
      <c r="J18" s="114"/>
      <c r="K18" s="115"/>
      <c r="L18" s="115"/>
      <c r="M18" s="115"/>
      <c r="N18" s="115"/>
      <c r="O18" s="105"/>
      <c r="P18" s="105"/>
    </row>
    <row r="19" spans="2:15" ht="15.75">
      <c r="B19" s="139" t="s">
        <v>10</v>
      </c>
      <c r="C19" s="138"/>
      <c r="D19" s="138"/>
      <c r="E19" s="138"/>
      <c r="F19" s="138"/>
      <c r="G19" s="138"/>
      <c r="H19" s="138"/>
      <c r="I19" s="116"/>
      <c r="J19" s="117"/>
      <c r="K19" s="116"/>
      <c r="L19" s="118"/>
      <c r="M19" s="118"/>
      <c r="N19" s="113"/>
      <c r="O19" s="17"/>
    </row>
    <row r="20" spans="2:14" ht="15">
      <c r="B20" s="19" t="s">
        <v>18</v>
      </c>
      <c r="C20" s="24">
        <f>+D20+E20+F20+G20+H20</f>
        <v>553555</v>
      </c>
      <c r="D20" s="24">
        <v>104417</v>
      </c>
      <c r="E20" s="24">
        <v>103610</v>
      </c>
      <c r="F20" s="24">
        <v>152421</v>
      </c>
      <c r="G20" s="24">
        <f>185147+2531</f>
        <v>187678</v>
      </c>
      <c r="H20" s="24">
        <v>5429</v>
      </c>
      <c r="I20" s="116"/>
      <c r="J20" s="119"/>
      <c r="K20" s="119"/>
      <c r="L20" s="119"/>
      <c r="M20" s="120"/>
      <c r="N20" s="112"/>
    </row>
    <row r="21" spans="2:14" ht="15.75">
      <c r="B21" s="139" t="s">
        <v>11</v>
      </c>
      <c r="C21" s="138"/>
      <c r="D21" s="138"/>
      <c r="E21" s="138"/>
      <c r="F21" s="138"/>
      <c r="G21" s="138"/>
      <c r="H21" s="138"/>
      <c r="I21" s="116"/>
      <c r="J21" s="119"/>
      <c r="K21" s="119"/>
      <c r="L21" s="119"/>
      <c r="M21" s="120"/>
      <c r="N21" s="112"/>
    </row>
    <row r="22" spans="2:17" ht="15" customHeight="1">
      <c r="B22" s="19" t="s">
        <v>18</v>
      </c>
      <c r="C22" s="24">
        <f>+D22+E22+F22+G22+H22</f>
        <v>577795</v>
      </c>
      <c r="D22" s="24">
        <v>109980</v>
      </c>
      <c r="E22" s="24">
        <v>111945</v>
      </c>
      <c r="F22" s="24">
        <v>147661</v>
      </c>
      <c r="G22" s="24">
        <v>202001</v>
      </c>
      <c r="H22" s="24">
        <v>6208</v>
      </c>
      <c r="I22" s="116"/>
      <c r="J22" s="119"/>
      <c r="K22" s="119"/>
      <c r="L22" s="119"/>
      <c r="M22" s="120"/>
      <c r="N22" s="121"/>
      <c r="O22" s="33"/>
      <c r="P22" s="33"/>
      <c r="Q22" s="33"/>
    </row>
    <row r="23" spans="2:17" ht="15" customHeight="1">
      <c r="B23" s="139" t="s">
        <v>12</v>
      </c>
      <c r="C23" s="138"/>
      <c r="D23" s="138"/>
      <c r="E23" s="138"/>
      <c r="F23" s="138"/>
      <c r="G23" s="138"/>
      <c r="H23" s="138"/>
      <c r="I23" s="116"/>
      <c r="J23" s="119"/>
      <c r="K23" s="119"/>
      <c r="L23" s="119"/>
      <c r="M23" s="120"/>
      <c r="N23" s="122"/>
      <c r="O23" s="34"/>
      <c r="P23" s="34"/>
      <c r="Q23" s="34"/>
    </row>
    <row r="24" spans="2:17" ht="15" customHeight="1">
      <c r="B24" s="19" t="s">
        <v>18</v>
      </c>
      <c r="C24" s="24">
        <f>+D24+E24+F24+G24+H24</f>
        <v>713393</v>
      </c>
      <c r="D24" s="24">
        <v>140079</v>
      </c>
      <c r="E24" s="24">
        <v>140453</v>
      </c>
      <c r="F24" s="24">
        <v>175753</v>
      </c>
      <c r="G24" s="24">
        <v>249146</v>
      </c>
      <c r="H24" s="24">
        <v>7962</v>
      </c>
      <c r="I24" s="116"/>
      <c r="J24" s="119"/>
      <c r="K24" s="119"/>
      <c r="L24" s="116"/>
      <c r="M24" s="120"/>
      <c r="N24" s="123"/>
      <c r="O24" s="35"/>
      <c r="P24" s="35"/>
      <c r="Q24" s="35"/>
    </row>
    <row r="25" spans="2:17" ht="15.75">
      <c r="B25" s="139" t="s">
        <v>13</v>
      </c>
      <c r="C25" s="138"/>
      <c r="D25" s="138"/>
      <c r="E25" s="138"/>
      <c r="F25" s="138"/>
      <c r="G25" s="138"/>
      <c r="H25" s="138"/>
      <c r="I25" s="116"/>
      <c r="J25" s="119"/>
      <c r="K25" s="119"/>
      <c r="L25" s="119"/>
      <c r="M25" s="120"/>
      <c r="N25" s="124"/>
      <c r="O25" s="5"/>
      <c r="P25" s="5"/>
      <c r="Q25" s="6"/>
    </row>
    <row r="26" spans="2:14" ht="15">
      <c r="B26" s="19" t="s">
        <v>18</v>
      </c>
      <c r="C26" s="24">
        <f>+D26+E26+F26+G26+H26</f>
        <v>699061</v>
      </c>
      <c r="D26" s="24">
        <v>133860</v>
      </c>
      <c r="E26" s="24">
        <v>140159</v>
      </c>
      <c r="F26" s="24">
        <v>176429</v>
      </c>
      <c r="G26" s="24">
        <v>240676</v>
      </c>
      <c r="H26" s="24">
        <v>7937</v>
      </c>
      <c r="I26" s="112"/>
      <c r="J26" s="112"/>
      <c r="K26" s="112"/>
      <c r="L26" s="112"/>
      <c r="M26" s="112"/>
      <c r="N26" s="112"/>
    </row>
    <row r="27" spans="2:14" ht="15.75">
      <c r="B27" s="139" t="s">
        <v>14</v>
      </c>
      <c r="C27" s="138"/>
      <c r="D27" s="138"/>
      <c r="E27" s="138"/>
      <c r="F27" s="138"/>
      <c r="G27" s="138"/>
      <c r="H27" s="138"/>
      <c r="I27" s="112"/>
      <c r="J27" s="112"/>
      <c r="K27" s="112"/>
      <c r="L27" s="112"/>
      <c r="M27" s="112"/>
      <c r="N27" s="112"/>
    </row>
    <row r="28" spans="2:14" ht="15">
      <c r="B28" s="19" t="s">
        <v>18</v>
      </c>
      <c r="C28" s="24">
        <v>635021</v>
      </c>
      <c r="D28" s="24">
        <v>122222</v>
      </c>
      <c r="E28" s="24">
        <v>120422</v>
      </c>
      <c r="F28" s="24">
        <v>162656</v>
      </c>
      <c r="G28" s="24">
        <v>223014</v>
      </c>
      <c r="H28" s="24">
        <v>6707</v>
      </c>
      <c r="I28" s="112"/>
      <c r="J28" s="112"/>
      <c r="K28" s="112"/>
      <c r="L28" s="112"/>
      <c r="M28" s="112"/>
      <c r="N28" s="112"/>
    </row>
    <row r="29" spans="2:14" ht="15.75">
      <c r="B29" s="139" t="s">
        <v>15</v>
      </c>
      <c r="C29" s="138"/>
      <c r="D29" s="138"/>
      <c r="E29" s="138"/>
      <c r="F29" s="138"/>
      <c r="G29" s="138"/>
      <c r="H29" s="138"/>
      <c r="I29" s="112"/>
      <c r="J29" s="112"/>
      <c r="K29" s="112"/>
      <c r="L29" s="112"/>
      <c r="M29" s="112"/>
      <c r="N29" s="112"/>
    </row>
    <row r="30" spans="2:8" ht="15">
      <c r="B30" s="19" t="s">
        <v>18</v>
      </c>
      <c r="C30" s="24">
        <f>+D30+E30+F30+G30+H30</f>
        <v>824840</v>
      </c>
      <c r="D30" s="24">
        <v>135057</v>
      </c>
      <c r="E30" s="24">
        <v>139648</v>
      </c>
      <c r="F30" s="24">
        <v>227855</v>
      </c>
      <c r="G30" s="24">
        <v>314606</v>
      </c>
      <c r="H30" s="24">
        <v>7674</v>
      </c>
    </row>
    <row r="31" spans="2:8" ht="15.75">
      <c r="B31" s="139" t="s">
        <v>16</v>
      </c>
      <c r="C31" s="138"/>
      <c r="D31" s="138"/>
      <c r="E31" s="138"/>
      <c r="F31" s="138"/>
      <c r="G31" s="138"/>
      <c r="H31" s="138"/>
    </row>
    <row r="32" spans="2:8" ht="15">
      <c r="B32" s="19" t="s">
        <v>18</v>
      </c>
      <c r="C32" s="24">
        <f>+D32+E32+F32+G32+H32</f>
        <v>830707</v>
      </c>
      <c r="D32" s="24">
        <v>121113</v>
      </c>
      <c r="E32" s="24">
        <v>130492</v>
      </c>
      <c r="F32" s="24">
        <v>261478</v>
      </c>
      <c r="G32" s="24">
        <v>307679</v>
      </c>
      <c r="H32" s="24">
        <v>9945</v>
      </c>
    </row>
    <row r="33" spans="2:8" ht="15.75">
      <c r="B33" s="139" t="s">
        <v>17</v>
      </c>
      <c r="C33" s="138"/>
      <c r="D33" s="138"/>
      <c r="E33" s="138"/>
      <c r="F33" s="138"/>
      <c r="G33" s="138"/>
      <c r="H33" s="138"/>
    </row>
    <row r="34" spans="2:8" ht="15">
      <c r="B34" s="19" t="s">
        <v>18</v>
      </c>
      <c r="C34" s="24">
        <f>+D34+E34+F34+G34+H34</f>
        <v>802556</v>
      </c>
      <c r="D34" s="24">
        <v>113410</v>
      </c>
      <c r="E34" s="24">
        <v>115878</v>
      </c>
      <c r="F34" s="24">
        <v>262159</v>
      </c>
      <c r="G34" s="24">
        <v>302311</v>
      </c>
      <c r="H34" s="24">
        <v>8798</v>
      </c>
    </row>
    <row r="35" spans="2:8" s="9" customFormat="1" ht="3" customHeight="1">
      <c r="B35" s="14"/>
      <c r="C35" s="14"/>
      <c r="D35" s="14"/>
      <c r="E35" s="14"/>
      <c r="F35" s="14"/>
      <c r="G35" s="14"/>
      <c r="H35" s="14"/>
    </row>
    <row r="36" spans="2:8" ht="15.75">
      <c r="B36" s="140" t="s">
        <v>22</v>
      </c>
      <c r="C36" s="141" t="s">
        <v>0</v>
      </c>
      <c r="D36" s="141" t="s">
        <v>1</v>
      </c>
      <c r="E36" s="141" t="s">
        <v>2</v>
      </c>
      <c r="F36" s="141" t="s">
        <v>3</v>
      </c>
      <c r="G36" s="141" t="s">
        <v>4</v>
      </c>
      <c r="H36" s="141" t="s">
        <v>5</v>
      </c>
    </row>
    <row r="37" spans="2:8" ht="15">
      <c r="B37" s="32" t="s">
        <v>18</v>
      </c>
      <c r="C37" s="31">
        <f aca="true" t="shared" si="0" ref="C37:H37">C12+C14+C16+C18+C20+C22+C24+C26+C28+C30+C32+C34</f>
        <v>8590092</v>
      </c>
      <c r="D37" s="31">
        <f t="shared" si="0"/>
        <v>1461568</v>
      </c>
      <c r="E37" s="31">
        <f t="shared" si="0"/>
        <v>1424482</v>
      </c>
      <c r="F37" s="31">
        <f t="shared" si="0"/>
        <v>2481683</v>
      </c>
      <c r="G37" s="31">
        <f t="shared" si="0"/>
        <v>3118852</v>
      </c>
      <c r="H37" s="31">
        <f t="shared" si="0"/>
        <v>103507</v>
      </c>
    </row>
    <row r="38" spans="2:8" s="9" customFormat="1" ht="3" customHeight="1">
      <c r="B38" s="14"/>
      <c r="C38" s="14"/>
      <c r="D38" s="14"/>
      <c r="E38" s="14"/>
      <c r="F38" s="14"/>
      <c r="G38" s="14"/>
      <c r="H38" s="14"/>
    </row>
    <row r="40" ht="12.75">
      <c r="B40" s="39" t="s">
        <v>54</v>
      </c>
    </row>
    <row r="41" spans="2:8" ht="12.75">
      <c r="B41" s="79"/>
      <c r="C41" s="79"/>
      <c r="D41" s="79"/>
      <c r="E41" s="79"/>
      <c r="F41" s="79"/>
      <c r="G41" s="79"/>
      <c r="H41" s="79"/>
    </row>
    <row r="42" spans="2:8" ht="12.75">
      <c r="B42" s="79"/>
      <c r="C42" s="79"/>
      <c r="D42" s="79"/>
      <c r="E42" s="79"/>
      <c r="F42" s="79"/>
      <c r="G42" s="79"/>
      <c r="H42" s="79"/>
    </row>
    <row r="43" spans="2:8" ht="12.75">
      <c r="B43" s="86"/>
      <c r="C43" s="77"/>
      <c r="D43" s="77"/>
      <c r="E43" s="79"/>
      <c r="F43" s="79"/>
      <c r="G43" s="79"/>
      <c r="H43" s="79"/>
    </row>
    <row r="44" spans="2:8" ht="12.75">
      <c r="B44" s="86"/>
      <c r="C44" s="77"/>
      <c r="D44" s="77"/>
      <c r="E44" s="79"/>
      <c r="F44" s="79"/>
      <c r="G44" s="79"/>
      <c r="H44" s="79"/>
    </row>
    <row r="45" spans="2:8" ht="12.75">
      <c r="B45" s="86"/>
      <c r="C45" s="77"/>
      <c r="D45" s="77"/>
      <c r="E45" s="79"/>
      <c r="F45" s="79"/>
      <c r="G45" s="79"/>
      <c r="H45" s="79"/>
    </row>
    <row r="46" spans="2:8" ht="12.75">
      <c r="B46" s="86"/>
      <c r="C46" s="77"/>
      <c r="D46" s="77"/>
      <c r="E46" s="79"/>
      <c r="F46" s="79"/>
      <c r="G46" s="79"/>
      <c r="H46" s="79"/>
    </row>
    <row r="47" spans="2:8" ht="12.75">
      <c r="B47" s="86"/>
      <c r="C47" s="77"/>
      <c r="D47" s="77"/>
      <c r="E47" s="79"/>
      <c r="F47" s="79"/>
      <c r="G47" s="79"/>
      <c r="H47" s="79"/>
    </row>
    <row r="48" spans="2:8" ht="12.75">
      <c r="B48" s="79"/>
      <c r="C48" s="79"/>
      <c r="D48" s="79"/>
      <c r="E48" s="79"/>
      <c r="F48" s="79"/>
      <c r="G48" s="79"/>
      <c r="H48" s="79"/>
    </row>
  </sheetData>
  <sheetProtection/>
  <mergeCells count="2">
    <mergeCell ref="J12:J13"/>
    <mergeCell ref="J16:J17"/>
  </mergeCells>
  <hyperlinks>
    <hyperlink ref="H8" location="Indice!A1" display="Indice "/>
  </hyperlinks>
  <printOptions/>
  <pageMargins left="1.39" right="0.4330708661417323" top="0.81" bottom="0.6299212598425197" header="0" footer="0"/>
  <pageSetup fitToHeight="1" fitToWidth="1" horizontalDpi="600" verticalDpi="600" orientation="landscape" paperSize="9" scale="8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7:Q44"/>
  <sheetViews>
    <sheetView view="pageBreakPreview" zoomScale="70" zoomScaleNormal="70" zoomScaleSheetLayoutView="70" zoomScalePageLayoutView="70" workbookViewId="0" topLeftCell="A1">
      <selection activeCell="B2" sqref="B2"/>
    </sheetView>
  </sheetViews>
  <sheetFormatPr defaultColWidth="11.421875" defaultRowHeight="12.75"/>
  <cols>
    <col min="1" max="1" width="2.00390625" style="16" customWidth="1"/>
    <col min="2" max="2" width="25.28125" style="16" customWidth="1"/>
    <col min="3" max="4" width="14.140625" style="16" customWidth="1"/>
    <col min="5" max="5" width="19.00390625" style="16" bestFit="1" customWidth="1"/>
    <col min="6" max="6" width="17.7109375" style="16" bestFit="1" customWidth="1"/>
    <col min="7" max="7" width="19.421875" style="16" customWidth="1"/>
    <col min="8" max="8" width="13.421875" style="16" customWidth="1"/>
    <col min="9" max="9" width="26.8515625" style="16" bestFit="1" customWidth="1"/>
    <col min="10" max="16384" width="11.421875" style="16" customWidth="1"/>
  </cols>
  <sheetData>
    <row r="2" ht="12.75"/>
    <row r="3" ht="12.75"/>
    <row r="4" ht="12.75"/>
    <row r="5" ht="12.75"/>
    <row r="6" ht="9.75" customHeight="1"/>
    <row r="7" spans="2:8" s="9" customFormat="1" ht="3" customHeight="1">
      <c r="B7" s="14"/>
      <c r="C7" s="14"/>
      <c r="D7" s="14"/>
      <c r="E7" s="14"/>
      <c r="F7" s="14"/>
      <c r="G7" s="14"/>
      <c r="H7" s="14"/>
    </row>
    <row r="8" spans="2:8" s="9" customFormat="1" ht="23.25" customHeight="1">
      <c r="B8" s="134" t="s">
        <v>46</v>
      </c>
      <c r="C8" s="15"/>
      <c r="D8" s="15"/>
      <c r="E8" s="15"/>
      <c r="F8" s="15"/>
      <c r="G8" s="15"/>
      <c r="H8" s="75" t="s">
        <v>23</v>
      </c>
    </row>
    <row r="9" s="9" customFormat="1" ht="23.25" customHeight="1">
      <c r="B9" s="135">
        <v>2011</v>
      </c>
    </row>
    <row r="10" spans="2:16" ht="15.75" customHeight="1">
      <c r="B10" s="137"/>
      <c r="C10" s="137"/>
      <c r="D10" s="137"/>
      <c r="E10" s="137"/>
      <c r="F10" s="7"/>
      <c r="G10" s="137"/>
      <c r="H10" s="137"/>
      <c r="J10" s="92"/>
      <c r="K10" s="93"/>
      <c r="L10" s="93"/>
      <c r="M10" s="93"/>
      <c r="N10" s="93"/>
      <c r="O10" s="93"/>
      <c r="P10" s="93"/>
    </row>
    <row r="11" spans="2:16" ht="15.75">
      <c r="B11" s="139" t="s">
        <v>6</v>
      </c>
      <c r="C11" s="138" t="s">
        <v>0</v>
      </c>
      <c r="D11" s="138" t="s">
        <v>1</v>
      </c>
      <c r="E11" s="138" t="s">
        <v>2</v>
      </c>
      <c r="F11" s="138" t="s">
        <v>3</v>
      </c>
      <c r="G11" s="138" t="s">
        <v>4</v>
      </c>
      <c r="H11" s="138" t="s">
        <v>5</v>
      </c>
      <c r="J11" s="92"/>
      <c r="K11" s="93"/>
      <c r="L11" s="93"/>
      <c r="M11" s="93"/>
      <c r="N11" s="93"/>
      <c r="O11" s="93"/>
      <c r="P11" s="93"/>
    </row>
    <row r="12" spans="2:16" ht="15.75" customHeight="1">
      <c r="B12" s="19" t="s">
        <v>18</v>
      </c>
      <c r="C12" s="24">
        <v>868041</v>
      </c>
      <c r="D12" s="24">
        <v>123682</v>
      </c>
      <c r="E12" s="24">
        <v>129372</v>
      </c>
      <c r="F12" s="24">
        <v>285778</v>
      </c>
      <c r="G12" s="24">
        <v>319283</v>
      </c>
      <c r="H12" s="24">
        <v>9926</v>
      </c>
      <c r="I12" s="24"/>
      <c r="J12" s="197"/>
      <c r="K12" s="98"/>
      <c r="L12" s="98"/>
      <c r="M12" s="98"/>
      <c r="N12" s="98"/>
      <c r="O12" s="98"/>
      <c r="P12" s="98"/>
    </row>
    <row r="13" spans="2:16" ht="15.75">
      <c r="B13" s="139" t="s">
        <v>7</v>
      </c>
      <c r="C13" s="138"/>
      <c r="D13" s="138"/>
      <c r="E13" s="138"/>
      <c r="F13" s="138"/>
      <c r="G13" s="138"/>
      <c r="H13" s="138"/>
      <c r="J13" s="197"/>
      <c r="K13" s="99"/>
      <c r="L13" s="99"/>
      <c r="M13" s="99"/>
      <c r="N13" s="99"/>
      <c r="O13" s="99"/>
      <c r="P13" s="99"/>
    </row>
    <row r="14" spans="2:17" ht="13.5" customHeight="1">
      <c r="B14" s="19" t="s">
        <v>18</v>
      </c>
      <c r="C14" s="24">
        <v>932699</v>
      </c>
      <c r="D14" s="24">
        <v>143685</v>
      </c>
      <c r="E14" s="24">
        <v>155799</v>
      </c>
      <c r="F14" s="24">
        <v>289573</v>
      </c>
      <c r="G14" s="24">
        <v>332694</v>
      </c>
      <c r="H14" s="24">
        <v>10948</v>
      </c>
      <c r="K14" s="108"/>
      <c r="L14" s="99"/>
      <c r="M14" s="99"/>
      <c r="N14" s="99"/>
      <c r="O14" s="99"/>
      <c r="P14" s="99"/>
      <c r="Q14" s="99"/>
    </row>
    <row r="15" spans="2:17" ht="16.5" customHeight="1">
      <c r="B15" s="139" t="s">
        <v>8</v>
      </c>
      <c r="C15" s="138"/>
      <c r="D15" s="138"/>
      <c r="E15" s="138"/>
      <c r="F15" s="138"/>
      <c r="G15" s="138"/>
      <c r="H15" s="138"/>
      <c r="K15" s="108"/>
      <c r="L15" s="98"/>
      <c r="M15" s="98"/>
      <c r="N15" s="98"/>
      <c r="O15" s="98"/>
      <c r="P15" s="98"/>
      <c r="Q15" s="98"/>
    </row>
    <row r="16" spans="2:16" ht="15">
      <c r="B16" s="19" t="s">
        <v>18</v>
      </c>
      <c r="C16" s="24">
        <v>1025160</v>
      </c>
      <c r="D16" s="24">
        <v>163704</v>
      </c>
      <c r="E16" s="24">
        <v>173223</v>
      </c>
      <c r="F16" s="24">
        <v>309723</v>
      </c>
      <c r="G16" s="24">
        <v>366241</v>
      </c>
      <c r="H16" s="24">
        <v>12269</v>
      </c>
      <c r="I16" s="112"/>
      <c r="J16" s="198"/>
      <c r="K16" s="115"/>
      <c r="L16" s="115"/>
      <c r="M16" s="115"/>
      <c r="N16" s="115"/>
      <c r="O16" s="105"/>
      <c r="P16" s="105"/>
    </row>
    <row r="17" spans="2:16" ht="15.75">
      <c r="B17" s="139" t="s">
        <v>9</v>
      </c>
      <c r="C17" s="138"/>
      <c r="D17" s="138"/>
      <c r="E17" s="138"/>
      <c r="F17" s="138"/>
      <c r="G17" s="138"/>
      <c r="H17" s="138"/>
      <c r="I17" s="112"/>
      <c r="J17" s="198"/>
      <c r="K17" s="115"/>
      <c r="L17" s="115"/>
      <c r="M17" s="115"/>
      <c r="N17" s="115"/>
      <c r="O17" s="105"/>
      <c r="P17" s="105"/>
    </row>
    <row r="18" spans="2:16" ht="15">
      <c r="B18" s="19" t="s">
        <v>18</v>
      </c>
      <c r="C18" s="24">
        <v>936635</v>
      </c>
      <c r="D18" s="24">
        <v>159693</v>
      </c>
      <c r="E18" s="24">
        <v>168381</v>
      </c>
      <c r="F18" s="24">
        <v>246504</v>
      </c>
      <c r="G18" s="24">
        <v>352388</v>
      </c>
      <c r="H18" s="24">
        <v>9669</v>
      </c>
      <c r="I18" s="113"/>
      <c r="J18" s="126"/>
      <c r="K18" s="115"/>
      <c r="L18" s="115"/>
      <c r="M18" s="115"/>
      <c r="N18" s="115"/>
      <c r="O18" s="105"/>
      <c r="P18" s="105"/>
    </row>
    <row r="19" spans="2:15" ht="15.75">
      <c r="B19" s="139" t="s">
        <v>10</v>
      </c>
      <c r="C19" s="138"/>
      <c r="D19" s="138"/>
      <c r="E19" s="138"/>
      <c r="F19" s="138"/>
      <c r="G19" s="138"/>
      <c r="H19" s="138"/>
      <c r="I19" s="116"/>
      <c r="J19" s="117"/>
      <c r="K19" s="116"/>
      <c r="L19" s="118"/>
      <c r="M19" s="118"/>
      <c r="N19" s="113"/>
      <c r="O19" s="17"/>
    </row>
    <row r="20" spans="2:14" ht="15">
      <c r="B20" s="19" t="s">
        <v>18</v>
      </c>
      <c r="C20" s="24">
        <v>636724</v>
      </c>
      <c r="D20" s="24">
        <v>119020</v>
      </c>
      <c r="E20" s="24">
        <v>122685</v>
      </c>
      <c r="F20" s="24">
        <v>157264</v>
      </c>
      <c r="G20" s="24">
        <v>231787</v>
      </c>
      <c r="H20" s="24">
        <v>5968</v>
      </c>
      <c r="I20" s="116"/>
      <c r="J20" s="119"/>
      <c r="K20" s="119"/>
      <c r="L20" s="119"/>
      <c r="M20" s="120"/>
      <c r="N20" s="112"/>
    </row>
    <row r="21" spans="2:14" ht="15.75">
      <c r="B21" s="139" t="s">
        <v>11</v>
      </c>
      <c r="C21" s="138"/>
      <c r="D21" s="138"/>
      <c r="E21" s="138"/>
      <c r="F21" s="138"/>
      <c r="G21" s="138"/>
      <c r="H21" s="138"/>
      <c r="I21" s="116"/>
      <c r="J21" s="119"/>
      <c r="K21" s="119"/>
      <c r="L21" s="119"/>
      <c r="M21" s="120"/>
      <c r="N21" s="112"/>
    </row>
    <row r="22" spans="2:17" ht="15" customHeight="1">
      <c r="B22" s="19" t="s">
        <v>18</v>
      </c>
      <c r="C22" s="24">
        <v>681853</v>
      </c>
      <c r="D22" s="24">
        <v>132777</v>
      </c>
      <c r="E22" s="24">
        <v>133263</v>
      </c>
      <c r="F22" s="24">
        <v>167444</v>
      </c>
      <c r="G22" s="24">
        <v>243282</v>
      </c>
      <c r="H22" s="24">
        <v>5087</v>
      </c>
      <c r="I22" s="116"/>
      <c r="J22" s="119"/>
      <c r="K22" s="119"/>
      <c r="L22" s="119"/>
      <c r="M22" s="120"/>
      <c r="N22" s="121"/>
      <c r="O22" s="33"/>
      <c r="P22" s="33"/>
      <c r="Q22" s="33"/>
    </row>
    <row r="23" spans="2:17" ht="15" customHeight="1">
      <c r="B23" s="139" t="s">
        <v>12</v>
      </c>
      <c r="C23" s="138"/>
      <c r="D23" s="138"/>
      <c r="E23" s="138"/>
      <c r="F23" s="138"/>
      <c r="G23" s="138"/>
      <c r="H23" s="138"/>
      <c r="I23" s="116"/>
      <c r="J23" s="119"/>
      <c r="K23" s="119"/>
      <c r="L23" s="119"/>
      <c r="M23" s="120"/>
      <c r="N23" s="122"/>
      <c r="O23" s="34"/>
      <c r="P23" s="34"/>
      <c r="Q23" s="34"/>
    </row>
    <row r="24" spans="2:17" ht="15" customHeight="1">
      <c r="B24" s="19" t="s">
        <v>18</v>
      </c>
      <c r="C24" s="24">
        <v>842571</v>
      </c>
      <c r="D24" s="24">
        <v>154875</v>
      </c>
      <c r="E24" s="24">
        <v>165136</v>
      </c>
      <c r="F24" s="24">
        <v>209954</v>
      </c>
      <c r="G24" s="24">
        <v>305443</v>
      </c>
      <c r="H24" s="24">
        <v>7163</v>
      </c>
      <c r="I24" s="116"/>
      <c r="J24" s="119"/>
      <c r="K24" s="119"/>
      <c r="L24" s="116"/>
      <c r="M24" s="120"/>
      <c r="N24" s="123"/>
      <c r="O24" s="35"/>
      <c r="P24" s="35"/>
      <c r="Q24" s="35"/>
    </row>
    <row r="25" spans="2:17" ht="15.75">
      <c r="B25" s="139" t="s">
        <v>13</v>
      </c>
      <c r="C25" s="138"/>
      <c r="D25" s="138"/>
      <c r="E25" s="138"/>
      <c r="F25" s="138"/>
      <c r="G25" s="138"/>
      <c r="H25" s="138"/>
      <c r="I25" s="116"/>
      <c r="J25" s="119"/>
      <c r="K25" s="119"/>
      <c r="L25" s="119"/>
      <c r="M25" s="120"/>
      <c r="N25" s="124"/>
      <c r="O25" s="5"/>
      <c r="P25" s="5"/>
      <c r="Q25" s="6"/>
    </row>
    <row r="26" spans="2:14" ht="15">
      <c r="B26" s="19" t="s">
        <v>18</v>
      </c>
      <c r="C26" s="24">
        <v>817567</v>
      </c>
      <c r="D26" s="24">
        <v>144432</v>
      </c>
      <c r="E26" s="24">
        <v>167504</v>
      </c>
      <c r="F26" s="24">
        <v>204035</v>
      </c>
      <c r="G26" s="24">
        <v>294100</v>
      </c>
      <c r="H26" s="24">
        <v>7496</v>
      </c>
      <c r="I26" s="112"/>
      <c r="J26" s="112"/>
      <c r="K26" s="112"/>
      <c r="L26" s="112"/>
      <c r="M26" s="112"/>
      <c r="N26" s="112"/>
    </row>
    <row r="27" spans="2:14" ht="15.75">
      <c r="B27" s="139" t="s">
        <v>14</v>
      </c>
      <c r="C27" s="138"/>
      <c r="D27" s="138"/>
      <c r="E27" s="138"/>
      <c r="F27" s="138"/>
      <c r="G27" s="138"/>
      <c r="H27" s="138"/>
      <c r="I27" s="112"/>
      <c r="J27" s="112"/>
      <c r="K27" s="112"/>
      <c r="L27" s="112"/>
      <c r="M27" s="112"/>
      <c r="N27" s="112"/>
    </row>
    <row r="28" spans="2:14" ht="15">
      <c r="B28" s="19" t="s">
        <v>18</v>
      </c>
      <c r="C28" s="24">
        <v>746482</v>
      </c>
      <c r="D28" s="24">
        <v>143611</v>
      </c>
      <c r="E28" s="24">
        <v>139882</v>
      </c>
      <c r="F28" s="24">
        <v>176012</v>
      </c>
      <c r="G28" s="24">
        <v>279917</v>
      </c>
      <c r="H28" s="24">
        <v>7060</v>
      </c>
      <c r="I28" s="112"/>
      <c r="J28" s="112"/>
      <c r="K28" s="112"/>
      <c r="L28" s="112"/>
      <c r="M28" s="112"/>
      <c r="N28" s="112"/>
    </row>
    <row r="29" spans="2:14" ht="15.75">
      <c r="B29" s="139" t="s">
        <v>15</v>
      </c>
      <c r="C29" s="138"/>
      <c r="D29" s="138"/>
      <c r="E29" s="138"/>
      <c r="F29" s="138"/>
      <c r="G29" s="138"/>
      <c r="H29" s="138"/>
      <c r="I29" s="112"/>
      <c r="J29" s="112"/>
      <c r="K29" s="112"/>
      <c r="L29" s="112"/>
      <c r="M29" s="112"/>
      <c r="N29" s="112"/>
    </row>
    <row r="30" spans="2:8" ht="15">
      <c r="B30" s="19" t="s">
        <v>18</v>
      </c>
      <c r="C30" s="24">
        <f>SUM(D30:H30)</f>
        <v>962498</v>
      </c>
      <c r="D30" s="24">
        <f>241604-81154</f>
        <v>160450</v>
      </c>
      <c r="E30" s="24">
        <f>225268-53716</f>
        <v>171552</v>
      </c>
      <c r="F30" s="24">
        <v>262784</v>
      </c>
      <c r="G30" s="24">
        <f>(172760+399895)-(171659+40852)</f>
        <v>360144</v>
      </c>
      <c r="H30" s="24">
        <f>41934-34366</f>
        <v>7568</v>
      </c>
    </row>
    <row r="31" spans="2:8" ht="15.75">
      <c r="B31" s="139" t="s">
        <v>16</v>
      </c>
      <c r="C31" s="138"/>
      <c r="D31" s="138"/>
      <c r="E31" s="138"/>
      <c r="F31" s="138"/>
      <c r="G31" s="138"/>
      <c r="H31" s="138"/>
    </row>
    <row r="32" spans="2:8" ht="15">
      <c r="B32" s="19" t="s">
        <v>18</v>
      </c>
      <c r="C32" s="24">
        <f>SUM(D32:H32)</f>
        <v>931841</v>
      </c>
      <c r="D32" s="24">
        <v>133457</v>
      </c>
      <c r="E32" s="24">
        <f>183269-43081</f>
        <v>140188</v>
      </c>
      <c r="F32" s="24">
        <v>296530</v>
      </c>
      <c r="G32" s="24">
        <f>156289-154586+386089-39096</f>
        <v>348696</v>
      </c>
      <c r="H32" s="24">
        <f>42983-30013</f>
        <v>12970</v>
      </c>
    </row>
    <row r="33" spans="2:8" ht="15.75">
      <c r="B33" s="139" t="s">
        <v>17</v>
      </c>
      <c r="C33" s="138"/>
      <c r="D33" s="138"/>
      <c r="E33" s="138"/>
      <c r="F33" s="138"/>
      <c r="G33" s="138"/>
      <c r="H33" s="138"/>
    </row>
    <row r="34" spans="2:8" ht="15">
      <c r="B34" s="19" t="s">
        <v>18</v>
      </c>
      <c r="C34" s="24">
        <v>936107</v>
      </c>
      <c r="D34" s="24">
        <v>135380</v>
      </c>
      <c r="E34" s="24">
        <v>130668</v>
      </c>
      <c r="F34" s="24">
        <v>307830</v>
      </c>
      <c r="G34" s="24">
        <v>350718</v>
      </c>
      <c r="H34" s="24">
        <v>11511</v>
      </c>
    </row>
    <row r="35" spans="2:8" s="9" customFormat="1" ht="3" customHeight="1">
      <c r="B35" s="14"/>
      <c r="C35" s="14"/>
      <c r="D35" s="14"/>
      <c r="E35" s="14"/>
      <c r="F35" s="14"/>
      <c r="G35" s="14"/>
      <c r="H35" s="14"/>
    </row>
    <row r="36" spans="2:8" ht="15.75">
      <c r="B36" s="140" t="s">
        <v>22</v>
      </c>
      <c r="C36" s="141" t="s">
        <v>0</v>
      </c>
      <c r="D36" s="141" t="s">
        <v>1</v>
      </c>
      <c r="E36" s="141" t="s">
        <v>2</v>
      </c>
      <c r="F36" s="141" t="s">
        <v>3</v>
      </c>
      <c r="G36" s="141" t="s">
        <v>4</v>
      </c>
      <c r="H36" s="141" t="s">
        <v>5</v>
      </c>
    </row>
    <row r="37" spans="2:8" ht="15">
      <c r="B37" s="32" t="s">
        <v>18</v>
      </c>
      <c r="C37" s="31">
        <f aca="true" t="shared" si="0" ref="C37:H37">C12+C14+C16+C18+C20+C22+C24+C26+C28+C30+C32+C34</f>
        <v>10318178</v>
      </c>
      <c r="D37" s="31">
        <f t="shared" si="0"/>
        <v>1714766</v>
      </c>
      <c r="E37" s="31">
        <f t="shared" si="0"/>
        <v>1797653</v>
      </c>
      <c r="F37" s="31">
        <f t="shared" si="0"/>
        <v>2913431</v>
      </c>
      <c r="G37" s="31">
        <f t="shared" si="0"/>
        <v>3784693</v>
      </c>
      <c r="H37" s="31">
        <f t="shared" si="0"/>
        <v>107635</v>
      </c>
    </row>
    <row r="38" spans="2:8" s="9" customFormat="1" ht="3" customHeight="1">
      <c r="B38" s="14"/>
      <c r="C38" s="14"/>
      <c r="D38" s="14"/>
      <c r="E38" s="14"/>
      <c r="F38" s="14"/>
      <c r="G38" s="14"/>
      <c r="H38" s="14"/>
    </row>
    <row r="40" ht="12.75">
      <c r="B40" s="39" t="s">
        <v>54</v>
      </c>
    </row>
    <row r="41" spans="2:8" ht="12.75">
      <c r="B41" s="79"/>
      <c r="C41" s="79"/>
      <c r="D41" s="128"/>
      <c r="E41" s="79"/>
      <c r="F41" s="79"/>
      <c r="G41" s="79"/>
      <c r="H41" s="79"/>
    </row>
    <row r="42" spans="2:8" ht="12.75">
      <c r="B42" s="79"/>
      <c r="C42" s="79"/>
      <c r="D42" s="79"/>
      <c r="E42" s="79"/>
      <c r="F42" s="79"/>
      <c r="G42" s="79"/>
      <c r="H42" s="79"/>
    </row>
    <row r="43" spans="2:8" ht="12.75">
      <c r="B43" s="86"/>
      <c r="C43" s="77"/>
      <c r="D43" s="77"/>
      <c r="E43" s="79"/>
      <c r="F43" s="79"/>
      <c r="G43" s="79"/>
      <c r="H43" s="79"/>
    </row>
    <row r="44" spans="3:8" ht="12.75">
      <c r="C44" s="17"/>
      <c r="D44" s="17"/>
      <c r="E44" s="17"/>
      <c r="F44" s="17"/>
      <c r="G44" s="17"/>
      <c r="H44" s="17"/>
    </row>
  </sheetData>
  <sheetProtection/>
  <mergeCells count="2">
    <mergeCell ref="J12:J13"/>
    <mergeCell ref="J16:J17"/>
  </mergeCells>
  <hyperlinks>
    <hyperlink ref="H8" location="Indice!A1" display="Indice "/>
  </hyperlinks>
  <printOptions/>
  <pageMargins left="1.39" right="0.4330708661417323" top="0.81" bottom="0.6299212598425197" header="0" footer="0"/>
  <pageSetup fitToHeight="1" fitToWidth="1" horizontalDpi="600" verticalDpi="600" orientation="landscape" paperSize="9" scale="8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7:Q43"/>
  <sheetViews>
    <sheetView view="pageBreakPreview" zoomScale="80" zoomScaleNormal="70" zoomScaleSheetLayoutView="80" zoomScalePageLayoutView="80" workbookViewId="0" topLeftCell="A1">
      <selection activeCell="C26" sqref="C26"/>
    </sheetView>
  </sheetViews>
  <sheetFormatPr defaultColWidth="11.421875" defaultRowHeight="12.75"/>
  <cols>
    <col min="1" max="1" width="2.00390625" style="16" customWidth="1"/>
    <col min="2" max="2" width="25.28125" style="16" customWidth="1"/>
    <col min="3" max="4" width="14.140625" style="16" customWidth="1"/>
    <col min="5" max="5" width="19.00390625" style="16" bestFit="1" customWidth="1"/>
    <col min="6" max="6" width="17.7109375" style="16" bestFit="1" customWidth="1"/>
    <col min="7" max="7" width="16.7109375" style="16" customWidth="1"/>
    <col min="8" max="8" width="13.421875" style="16" customWidth="1"/>
    <col min="9" max="9" width="26.8515625" style="16" bestFit="1" customWidth="1"/>
    <col min="10" max="16384" width="11.421875" style="16" customWidth="1"/>
  </cols>
  <sheetData>
    <row r="2" ht="12.75"/>
    <row r="3" ht="12.75"/>
    <row r="4" ht="12.75"/>
    <row r="5" ht="12.75"/>
    <row r="6" ht="9.75" customHeight="1"/>
    <row r="7" spans="2:8" s="9" customFormat="1" ht="3" customHeight="1">
      <c r="B7" s="14"/>
      <c r="C7" s="14"/>
      <c r="D7" s="14"/>
      <c r="E7" s="14"/>
      <c r="F7" s="14"/>
      <c r="G7" s="14"/>
      <c r="H7" s="14"/>
    </row>
    <row r="8" spans="2:8" s="9" customFormat="1" ht="23.25" customHeight="1">
      <c r="B8" s="134" t="s">
        <v>46</v>
      </c>
      <c r="C8" s="15"/>
      <c r="D8" s="15"/>
      <c r="E8" s="15"/>
      <c r="F8" s="15"/>
      <c r="G8" s="15"/>
      <c r="H8" s="75" t="s">
        <v>23</v>
      </c>
    </row>
    <row r="9" s="9" customFormat="1" ht="23.25" customHeight="1">
      <c r="B9" s="135">
        <v>2012</v>
      </c>
    </row>
    <row r="10" spans="2:16" ht="15.75" customHeight="1">
      <c r="B10" s="137"/>
      <c r="C10" s="137"/>
      <c r="D10" s="137"/>
      <c r="E10" s="137"/>
      <c r="F10" s="7"/>
      <c r="G10" s="137"/>
      <c r="H10" s="137"/>
      <c r="J10" s="92"/>
      <c r="K10" s="93"/>
      <c r="L10" s="93"/>
      <c r="M10" s="93"/>
      <c r="N10" s="93"/>
      <c r="O10" s="93"/>
      <c r="P10" s="93"/>
    </row>
    <row r="11" spans="2:16" ht="15.75">
      <c r="B11" s="139" t="s">
        <v>6</v>
      </c>
      <c r="C11" s="138" t="s">
        <v>0</v>
      </c>
      <c r="D11" s="138" t="s">
        <v>1</v>
      </c>
      <c r="E11" s="138" t="s">
        <v>2</v>
      </c>
      <c r="F11" s="138" t="s">
        <v>3</v>
      </c>
      <c r="G11" s="138" t="s">
        <v>4</v>
      </c>
      <c r="H11" s="138" t="s">
        <v>5</v>
      </c>
      <c r="J11" s="92"/>
      <c r="K11" s="93"/>
      <c r="L11" s="93"/>
      <c r="M11" s="93"/>
      <c r="N11" s="93"/>
      <c r="O11" s="93"/>
      <c r="P11" s="93"/>
    </row>
    <row r="12" spans="2:16" ht="15.75" customHeight="1">
      <c r="B12" s="19" t="s">
        <v>18</v>
      </c>
      <c r="C12" s="24">
        <f>SUM(D12:H12)</f>
        <v>916863</v>
      </c>
      <c r="D12" s="24">
        <f>192767-63590</f>
        <v>129177</v>
      </c>
      <c r="E12" s="24">
        <f>171325-39474</f>
        <v>131851</v>
      </c>
      <c r="F12" s="24">
        <v>291253</v>
      </c>
      <c r="G12" s="24">
        <f>385027-34576+146726-144550</f>
        <v>352627</v>
      </c>
      <c r="H12" s="24">
        <f>38971-27016</f>
        <v>11955</v>
      </c>
      <c r="I12" s="24"/>
      <c r="J12" s="197"/>
      <c r="K12" s="98"/>
      <c r="L12" s="98"/>
      <c r="M12" s="98"/>
      <c r="N12" s="98"/>
      <c r="O12" s="98"/>
      <c r="P12" s="98"/>
    </row>
    <row r="13" spans="2:16" ht="15.75">
      <c r="B13" s="139" t="s">
        <v>7</v>
      </c>
      <c r="C13" s="138"/>
      <c r="D13" s="138"/>
      <c r="E13" s="138"/>
      <c r="F13" s="138"/>
      <c r="G13" s="138"/>
      <c r="H13" s="138"/>
      <c r="J13" s="197"/>
      <c r="K13" s="99"/>
      <c r="L13" s="99"/>
      <c r="M13" s="99"/>
      <c r="N13" s="99"/>
      <c r="O13" s="99"/>
      <c r="P13" s="99"/>
    </row>
    <row r="14" spans="2:17" ht="13.5" customHeight="1">
      <c r="B14" s="19" t="s">
        <v>18</v>
      </c>
      <c r="C14" s="24">
        <v>928673</v>
      </c>
      <c r="D14" s="24">
        <v>134682</v>
      </c>
      <c r="E14" s="24">
        <v>139376</v>
      </c>
      <c r="F14" s="24">
        <v>295809</v>
      </c>
      <c r="G14" s="24">
        <v>345269</v>
      </c>
      <c r="H14" s="24">
        <v>13537</v>
      </c>
      <c r="K14" s="108"/>
      <c r="L14" s="99"/>
      <c r="M14" s="99"/>
      <c r="N14" s="99"/>
      <c r="O14" s="99"/>
      <c r="P14" s="99"/>
      <c r="Q14" s="99"/>
    </row>
    <row r="15" spans="2:17" ht="16.5" customHeight="1">
      <c r="B15" s="139" t="s">
        <v>8</v>
      </c>
      <c r="C15" s="138"/>
      <c r="D15" s="138"/>
      <c r="E15" s="138"/>
      <c r="F15" s="138"/>
      <c r="G15" s="138"/>
      <c r="H15" s="138"/>
      <c r="K15" s="108"/>
      <c r="L15" s="98"/>
      <c r="M15" s="98"/>
      <c r="N15" s="98"/>
      <c r="O15" s="98"/>
      <c r="P15" s="98"/>
      <c r="Q15" s="98"/>
    </row>
    <row r="16" spans="2:16" ht="15">
      <c r="B16" s="19" t="s">
        <v>18</v>
      </c>
      <c r="C16" s="24">
        <f>SUM(D16:H16)</f>
        <v>1015002</v>
      </c>
      <c r="D16" s="24">
        <f>220932-66609</f>
        <v>154323</v>
      </c>
      <c r="E16" s="24">
        <f>200953-41659</f>
        <v>159294</v>
      </c>
      <c r="F16" s="24">
        <v>313003</v>
      </c>
      <c r="G16" s="24">
        <f>(148871-147070)+(407312-34048)</f>
        <v>375065</v>
      </c>
      <c r="H16" s="24">
        <f>43939-30622</f>
        <v>13317</v>
      </c>
      <c r="I16" s="112"/>
      <c r="J16" s="198"/>
      <c r="K16" s="115"/>
      <c r="L16" s="115"/>
      <c r="M16" s="115"/>
      <c r="N16" s="115"/>
      <c r="O16" s="105"/>
      <c r="P16" s="105"/>
    </row>
    <row r="17" spans="2:16" ht="15.75">
      <c r="B17" s="139" t="s">
        <v>9</v>
      </c>
      <c r="C17" s="138"/>
      <c r="D17" s="138"/>
      <c r="E17" s="138"/>
      <c r="F17" s="138"/>
      <c r="G17" s="138"/>
      <c r="H17" s="138"/>
      <c r="I17" s="112"/>
      <c r="J17" s="198"/>
      <c r="K17" s="115"/>
      <c r="L17" s="115"/>
      <c r="M17" s="115"/>
      <c r="N17" s="115"/>
      <c r="O17" s="105"/>
      <c r="P17" s="105"/>
    </row>
    <row r="18" spans="2:16" ht="15">
      <c r="B18" s="19" t="s">
        <v>18</v>
      </c>
      <c r="C18" s="24">
        <f>SUM(D18:H18)</f>
        <v>787687</v>
      </c>
      <c r="D18" s="24">
        <v>136523</v>
      </c>
      <c r="E18" s="24">
        <v>134308</v>
      </c>
      <c r="F18" s="24">
        <v>204049</v>
      </c>
      <c r="G18" s="24">
        <v>303921</v>
      </c>
      <c r="H18" s="24">
        <v>8886</v>
      </c>
      <c r="I18" s="113"/>
      <c r="J18" s="129"/>
      <c r="K18" s="115"/>
      <c r="L18" s="115"/>
      <c r="M18" s="115"/>
      <c r="N18" s="115"/>
      <c r="O18" s="105"/>
      <c r="P18" s="105"/>
    </row>
    <row r="19" spans="2:15" ht="15.75">
      <c r="B19" s="139" t="s">
        <v>10</v>
      </c>
      <c r="C19" s="138"/>
      <c r="D19" s="138"/>
      <c r="E19" s="138"/>
      <c r="F19" s="138"/>
      <c r="G19" s="138"/>
      <c r="H19" s="138"/>
      <c r="I19" s="116"/>
      <c r="J19" s="117"/>
      <c r="K19" s="116"/>
      <c r="L19" s="118"/>
      <c r="M19" s="118"/>
      <c r="N19" s="113"/>
      <c r="O19" s="17"/>
    </row>
    <row r="20" spans="2:14" ht="15">
      <c r="B20" s="19" t="s">
        <v>18</v>
      </c>
      <c r="C20" s="24">
        <f>SUM(D20:H20)</f>
        <v>635723</v>
      </c>
      <c r="D20" s="24">
        <f>190412-66743</f>
        <v>123669</v>
      </c>
      <c r="E20" s="24">
        <f>153409-41307</f>
        <v>112102</v>
      </c>
      <c r="F20" s="24">
        <v>155195</v>
      </c>
      <c r="G20" s="24">
        <f>(155970-154556)+(270464-34285)</f>
        <v>237593</v>
      </c>
      <c r="H20" s="24">
        <f>36811-29647</f>
        <v>7164</v>
      </c>
      <c r="I20" s="116"/>
      <c r="J20" s="119"/>
      <c r="K20" s="119"/>
      <c r="L20" s="119"/>
      <c r="M20" s="120"/>
      <c r="N20" s="112"/>
    </row>
    <row r="21" spans="2:14" ht="15.75">
      <c r="B21" s="139" t="s">
        <v>11</v>
      </c>
      <c r="C21" s="138"/>
      <c r="D21" s="138"/>
      <c r="E21" s="138"/>
      <c r="F21" s="138"/>
      <c r="G21" s="138"/>
      <c r="H21" s="138"/>
      <c r="I21" s="116"/>
      <c r="J21" s="119"/>
      <c r="K21" s="119"/>
      <c r="L21" s="119"/>
      <c r="M21" s="120"/>
      <c r="N21" s="112"/>
    </row>
    <row r="22" spans="2:17" ht="15" customHeight="1">
      <c r="B22" s="19" t="s">
        <v>18</v>
      </c>
      <c r="C22" s="24">
        <f>SUM(D22:H22)</f>
        <v>693159</v>
      </c>
      <c r="D22" s="24">
        <v>131110</v>
      </c>
      <c r="E22" s="24">
        <v>125518</v>
      </c>
      <c r="F22" s="24">
        <v>167693</v>
      </c>
      <c r="G22" s="24">
        <v>261660</v>
      </c>
      <c r="H22" s="24">
        <v>7178</v>
      </c>
      <c r="I22" s="116"/>
      <c r="J22" s="119"/>
      <c r="K22" s="119"/>
      <c r="L22" s="119"/>
      <c r="M22" s="120"/>
      <c r="N22" s="121"/>
      <c r="O22" s="33"/>
      <c r="P22" s="33"/>
      <c r="Q22" s="33"/>
    </row>
    <row r="23" spans="2:17" ht="15" customHeight="1">
      <c r="B23" s="139" t="s">
        <v>12</v>
      </c>
      <c r="C23" s="138"/>
      <c r="D23" s="138"/>
      <c r="E23" s="138"/>
      <c r="F23" s="138"/>
      <c r="G23" s="138"/>
      <c r="H23" s="138"/>
      <c r="I23" s="116"/>
      <c r="J23" s="119"/>
      <c r="K23" s="119"/>
      <c r="L23" s="119"/>
      <c r="M23" s="120"/>
      <c r="N23" s="122"/>
      <c r="O23" s="34"/>
      <c r="P23" s="34"/>
      <c r="Q23" s="34"/>
    </row>
    <row r="24" spans="2:17" ht="15" customHeight="1">
      <c r="B24" s="19" t="s">
        <v>18</v>
      </c>
      <c r="C24" s="24">
        <f>SUM(D24:H24)</f>
        <v>817049</v>
      </c>
      <c r="D24" s="24">
        <v>159450</v>
      </c>
      <c r="E24" s="24">
        <v>148383</v>
      </c>
      <c r="F24" s="24">
        <v>208565</v>
      </c>
      <c r="G24" s="24">
        <v>291038</v>
      </c>
      <c r="H24" s="24">
        <v>9613</v>
      </c>
      <c r="I24" s="116"/>
      <c r="J24" s="119"/>
      <c r="K24" s="119"/>
      <c r="L24" s="116"/>
      <c r="M24" s="120"/>
      <c r="N24" s="123"/>
      <c r="O24" s="35"/>
      <c r="P24" s="35"/>
      <c r="Q24" s="35"/>
    </row>
    <row r="25" spans="2:17" ht="15.75">
      <c r="B25" s="139" t="s">
        <v>13</v>
      </c>
      <c r="C25" s="138"/>
      <c r="D25" s="138"/>
      <c r="E25" s="138"/>
      <c r="F25" s="138"/>
      <c r="G25" s="138"/>
      <c r="H25" s="138"/>
      <c r="I25" s="116"/>
      <c r="J25" s="119"/>
      <c r="K25" s="119"/>
      <c r="L25" s="119"/>
      <c r="M25" s="120"/>
      <c r="N25" s="124"/>
      <c r="O25" s="5"/>
      <c r="P25" s="5"/>
      <c r="Q25" s="6"/>
    </row>
    <row r="26" spans="2:14" ht="15">
      <c r="B26" s="19" t="s">
        <v>18</v>
      </c>
      <c r="C26" s="24">
        <f>SUM(D26:H26)</f>
        <v>787994</v>
      </c>
      <c r="D26" s="24">
        <v>150396</v>
      </c>
      <c r="E26" s="24">
        <v>145465</v>
      </c>
      <c r="F26" s="24">
        <v>196224</v>
      </c>
      <c r="G26" s="24">
        <v>286663</v>
      </c>
      <c r="H26" s="24">
        <v>9246</v>
      </c>
      <c r="I26" s="112"/>
      <c r="J26" s="112"/>
      <c r="K26" s="112"/>
      <c r="L26" s="112"/>
      <c r="M26" s="112"/>
      <c r="N26" s="112"/>
    </row>
    <row r="27" spans="2:14" ht="15.75">
      <c r="B27" s="139" t="s">
        <v>14</v>
      </c>
      <c r="C27" s="138"/>
      <c r="D27" s="138"/>
      <c r="E27" s="138"/>
      <c r="F27" s="138"/>
      <c r="G27" s="138"/>
      <c r="H27" s="138"/>
      <c r="I27" s="112"/>
      <c r="J27" s="112"/>
      <c r="K27" s="112"/>
      <c r="L27" s="112"/>
      <c r="M27" s="112"/>
      <c r="N27" s="112"/>
    </row>
    <row r="28" spans="2:14" ht="15">
      <c r="B28" s="19" t="s">
        <v>18</v>
      </c>
      <c r="C28" s="24">
        <f>SUM(D28:H28)</f>
        <v>749136</v>
      </c>
      <c r="D28" s="24">
        <v>142194</v>
      </c>
      <c r="E28" s="24">
        <v>137654</v>
      </c>
      <c r="F28" s="24">
        <v>187769</v>
      </c>
      <c r="G28" s="24">
        <v>273429</v>
      </c>
      <c r="H28" s="24">
        <v>8090</v>
      </c>
      <c r="I28" s="112"/>
      <c r="J28" s="112"/>
      <c r="K28" s="112"/>
      <c r="L28" s="112"/>
      <c r="M28" s="112"/>
      <c r="N28" s="112"/>
    </row>
    <row r="29" spans="2:14" ht="15.75">
      <c r="B29" s="139" t="s">
        <v>15</v>
      </c>
      <c r="C29" s="138"/>
      <c r="D29" s="138"/>
      <c r="E29" s="138"/>
      <c r="F29" s="138"/>
      <c r="G29" s="138"/>
      <c r="H29" s="138"/>
      <c r="I29" s="112"/>
      <c r="J29" s="112"/>
      <c r="K29" s="112"/>
      <c r="L29" s="112"/>
      <c r="M29" s="112"/>
      <c r="N29" s="112"/>
    </row>
    <row r="30" spans="2:8" ht="15">
      <c r="B30" s="19" t="s">
        <v>18</v>
      </c>
      <c r="C30" s="24">
        <f>SUM(D30:H30)</f>
        <v>919617</v>
      </c>
      <c r="D30" s="24">
        <v>154954</v>
      </c>
      <c r="E30" s="24">
        <v>150234</v>
      </c>
      <c r="F30" s="24">
        <v>250547</v>
      </c>
      <c r="G30" s="24">
        <v>354405</v>
      </c>
      <c r="H30" s="24">
        <v>9477</v>
      </c>
    </row>
    <row r="31" spans="2:8" ht="15.75">
      <c r="B31" s="139" t="s">
        <v>16</v>
      </c>
      <c r="C31" s="138"/>
      <c r="D31" s="138"/>
      <c r="E31" s="138"/>
      <c r="F31" s="138"/>
      <c r="G31" s="138"/>
      <c r="H31" s="138"/>
    </row>
    <row r="32" spans="2:8" ht="15">
      <c r="B32" s="19" t="s">
        <v>18</v>
      </c>
      <c r="C32" s="24">
        <f>SUM(D32:H32)</f>
        <v>910989</v>
      </c>
      <c r="D32" s="24">
        <v>138236</v>
      </c>
      <c r="E32" s="24">
        <v>123125</v>
      </c>
      <c r="F32" s="24">
        <v>286013</v>
      </c>
      <c r="G32" s="24">
        <v>351862</v>
      </c>
      <c r="H32" s="24">
        <v>11753</v>
      </c>
    </row>
    <row r="33" spans="2:8" ht="15.75">
      <c r="B33" s="139" t="s">
        <v>17</v>
      </c>
      <c r="C33" s="138"/>
      <c r="D33" s="138"/>
      <c r="E33" s="138"/>
      <c r="F33" s="138"/>
      <c r="G33" s="138"/>
      <c r="H33" s="138"/>
    </row>
    <row r="34" spans="2:8" ht="15">
      <c r="B34" s="19" t="s">
        <v>18</v>
      </c>
      <c r="C34" s="24">
        <f>SUM(D34:H34)</f>
        <v>939605</v>
      </c>
      <c r="D34" s="24">
        <v>141818</v>
      </c>
      <c r="E34" s="24">
        <v>125836</v>
      </c>
      <c r="F34" s="24">
        <v>299390</v>
      </c>
      <c r="G34" s="24">
        <v>360893</v>
      </c>
      <c r="H34" s="24">
        <v>11668</v>
      </c>
    </row>
    <row r="35" spans="2:8" s="9" customFormat="1" ht="3" customHeight="1">
      <c r="B35" s="14"/>
      <c r="C35" s="14"/>
      <c r="D35" s="14"/>
      <c r="E35" s="14"/>
      <c r="F35" s="14"/>
      <c r="G35" s="14"/>
      <c r="H35" s="14"/>
    </row>
    <row r="36" spans="2:8" ht="15.75">
      <c r="B36" s="140" t="s">
        <v>22</v>
      </c>
      <c r="C36" s="141" t="s">
        <v>0</v>
      </c>
      <c r="D36" s="141" t="s">
        <v>1</v>
      </c>
      <c r="E36" s="141" t="s">
        <v>2</v>
      </c>
      <c r="F36" s="141" t="s">
        <v>3</v>
      </c>
      <c r="G36" s="141" t="s">
        <v>4</v>
      </c>
      <c r="H36" s="141" t="s">
        <v>5</v>
      </c>
    </row>
    <row r="37" spans="2:8" ht="15">
      <c r="B37" s="32" t="s">
        <v>18</v>
      </c>
      <c r="C37" s="31">
        <f aca="true" t="shared" si="0" ref="C37:H37">C12+C14+C16+C18+C20+C22+C24+C26+C28+C30+C32+C34</f>
        <v>10101497</v>
      </c>
      <c r="D37" s="31">
        <f t="shared" si="0"/>
        <v>1696532</v>
      </c>
      <c r="E37" s="31">
        <f>E12+E14+E16+E18+E20+E22+E24+E26+E28+E30+E32+E34</f>
        <v>1633146</v>
      </c>
      <c r="F37" s="31">
        <f t="shared" si="0"/>
        <v>2855510</v>
      </c>
      <c r="G37" s="31">
        <f>G12+G14+G16+G18+G20+G22+G24+G26+G28+G30+G32+G34</f>
        <v>3794425</v>
      </c>
      <c r="H37" s="31">
        <f t="shared" si="0"/>
        <v>121884</v>
      </c>
    </row>
    <row r="38" spans="2:8" s="9" customFormat="1" ht="3" customHeight="1">
      <c r="B38" s="14"/>
      <c r="C38" s="14"/>
      <c r="D38" s="14"/>
      <c r="E38" s="14"/>
      <c r="F38" s="14"/>
      <c r="G38" s="14"/>
      <c r="H38" s="14"/>
    </row>
    <row r="40" ht="12.75">
      <c r="B40" s="39" t="s">
        <v>54</v>
      </c>
    </row>
    <row r="41" spans="2:8" ht="12.75">
      <c r="B41" s="79"/>
      <c r="C41" s="79"/>
      <c r="D41" s="128"/>
      <c r="E41" s="79"/>
      <c r="F41" s="79"/>
      <c r="G41" s="79"/>
      <c r="H41" s="79"/>
    </row>
    <row r="42" spans="2:8" ht="12.75">
      <c r="B42" s="79"/>
      <c r="C42" s="79"/>
      <c r="D42" s="79"/>
      <c r="E42" s="79"/>
      <c r="F42" s="79"/>
      <c r="G42" s="79"/>
      <c r="H42" s="79"/>
    </row>
    <row r="43" spans="2:8" ht="12.75">
      <c r="B43" s="86"/>
      <c r="C43" s="77"/>
      <c r="D43" s="77"/>
      <c r="E43" s="79"/>
      <c r="F43" s="79"/>
      <c r="G43" s="79"/>
      <c r="H43" s="79"/>
    </row>
  </sheetData>
  <sheetProtection/>
  <mergeCells count="2">
    <mergeCell ref="J12:J13"/>
    <mergeCell ref="J16:J17"/>
  </mergeCells>
  <hyperlinks>
    <hyperlink ref="H8" location="Indice!A1" display="Indice "/>
  </hyperlinks>
  <printOptions/>
  <pageMargins left="1.39" right="0.4330708661417323" top="0.81" bottom="0.6299212598425197" header="0" footer="0"/>
  <pageSetup fitToHeight="1" fitToWidth="1" horizontalDpi="600" verticalDpi="600" orientation="landscape" paperSize="9" scale="8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7:P43"/>
  <sheetViews>
    <sheetView view="pageBreakPreview" zoomScale="80" zoomScaleNormal="70" zoomScaleSheetLayoutView="80" zoomScalePageLayoutView="80" workbookViewId="0" topLeftCell="A1">
      <selection activeCell="H8" sqref="H8"/>
    </sheetView>
  </sheetViews>
  <sheetFormatPr defaultColWidth="11.421875" defaultRowHeight="12.75"/>
  <cols>
    <col min="1" max="1" width="2.00390625" style="16" customWidth="1"/>
    <col min="2" max="2" width="25.28125" style="16" customWidth="1"/>
    <col min="3" max="4" width="14.140625" style="16" customWidth="1"/>
    <col min="5" max="5" width="19.00390625" style="16" bestFit="1" customWidth="1"/>
    <col min="6" max="6" width="17.7109375" style="16" bestFit="1" customWidth="1"/>
    <col min="7" max="7" width="17.421875" style="16" customWidth="1"/>
    <col min="8" max="8" width="13.421875" style="16" customWidth="1"/>
    <col min="9" max="9" width="26.8515625" style="16" bestFit="1" customWidth="1"/>
    <col min="10" max="16384" width="11.421875" style="16" customWidth="1"/>
  </cols>
  <sheetData>
    <row r="2" ht="12.75"/>
    <row r="3" ht="12.75"/>
    <row r="4" ht="12.75"/>
    <row r="5" ht="12.75"/>
    <row r="6" ht="9.75" customHeight="1"/>
    <row r="7" spans="2:8" s="9" customFormat="1" ht="3" customHeight="1">
      <c r="B7" s="14"/>
      <c r="C7" s="14"/>
      <c r="D7" s="14"/>
      <c r="E7" s="14"/>
      <c r="F7" s="14"/>
      <c r="G7" s="14"/>
      <c r="H7" s="14"/>
    </row>
    <row r="8" spans="2:8" s="9" customFormat="1" ht="23.25" customHeight="1">
      <c r="B8" s="134" t="s">
        <v>46</v>
      </c>
      <c r="C8" s="15"/>
      <c r="D8" s="15"/>
      <c r="E8" s="15"/>
      <c r="F8" s="15"/>
      <c r="G8" s="15"/>
      <c r="H8" s="75" t="s">
        <v>23</v>
      </c>
    </row>
    <row r="9" s="9" customFormat="1" ht="23.25" customHeight="1">
      <c r="B9" s="135">
        <v>2013</v>
      </c>
    </row>
    <row r="10" spans="2:15" ht="15.75" customHeight="1">
      <c r="B10" s="137"/>
      <c r="C10" s="137"/>
      <c r="D10" s="137"/>
      <c r="E10" s="137"/>
      <c r="F10" s="7"/>
      <c r="G10" s="137"/>
      <c r="H10" s="137"/>
      <c r="J10" s="93"/>
      <c r="K10" s="93"/>
      <c r="L10" s="93"/>
      <c r="M10" s="93"/>
      <c r="N10" s="93"/>
      <c r="O10" s="93"/>
    </row>
    <row r="11" spans="2:15" ht="15.75">
      <c r="B11" s="139" t="s">
        <v>6</v>
      </c>
      <c r="C11" s="138" t="s">
        <v>0</v>
      </c>
      <c r="D11" s="138" t="s">
        <v>1</v>
      </c>
      <c r="E11" s="138" t="s">
        <v>2</v>
      </c>
      <c r="F11" s="138" t="s">
        <v>3</v>
      </c>
      <c r="G11" s="138" t="s">
        <v>4</v>
      </c>
      <c r="H11" s="138" t="s">
        <v>5</v>
      </c>
      <c r="J11" s="93"/>
      <c r="K11" s="93"/>
      <c r="L11" s="93"/>
      <c r="M11" s="93"/>
      <c r="N11" s="93"/>
      <c r="O11" s="93"/>
    </row>
    <row r="12" spans="2:15" ht="15.75" customHeight="1">
      <c r="B12" s="19" t="s">
        <v>18</v>
      </c>
      <c r="C12" s="24">
        <f>SUM(D12:H12)</f>
        <v>879985</v>
      </c>
      <c r="D12" s="24">
        <v>125444</v>
      </c>
      <c r="E12" s="24">
        <v>116142</v>
      </c>
      <c r="F12" s="24">
        <v>288242</v>
      </c>
      <c r="G12" s="24">
        <v>339361</v>
      </c>
      <c r="H12" s="24">
        <v>10796</v>
      </c>
      <c r="I12" s="24"/>
      <c r="J12" s="98"/>
      <c r="K12" s="98"/>
      <c r="L12" s="98"/>
      <c r="M12" s="98"/>
      <c r="N12" s="98"/>
      <c r="O12" s="98"/>
    </row>
    <row r="13" spans="2:15" ht="15.75">
      <c r="B13" s="139" t="s">
        <v>7</v>
      </c>
      <c r="C13" s="138"/>
      <c r="D13" s="138"/>
      <c r="E13" s="138"/>
      <c r="F13" s="138"/>
      <c r="G13" s="138"/>
      <c r="H13" s="138"/>
      <c r="J13" s="99"/>
      <c r="K13" s="99"/>
      <c r="L13" s="99"/>
      <c r="M13" s="99"/>
      <c r="N13" s="99"/>
      <c r="O13" s="99"/>
    </row>
    <row r="14" spans="2:16" ht="13.5" customHeight="1">
      <c r="B14" s="19" t="s">
        <v>18</v>
      </c>
      <c r="C14" s="24">
        <f>SUM(D14:H14)</f>
        <v>886520</v>
      </c>
      <c r="D14" s="24">
        <v>133194</v>
      </c>
      <c r="E14" s="24">
        <v>121774</v>
      </c>
      <c r="F14" s="24">
        <v>281347</v>
      </c>
      <c r="G14" s="24">
        <v>339465</v>
      </c>
      <c r="H14" s="24">
        <v>10740</v>
      </c>
      <c r="J14" s="108"/>
      <c r="K14" s="99"/>
      <c r="L14" s="99"/>
      <c r="M14" s="99"/>
      <c r="N14" s="99"/>
      <c r="O14" s="99"/>
      <c r="P14" s="99"/>
    </row>
    <row r="15" spans="2:16" ht="16.5" customHeight="1">
      <c r="B15" s="139" t="s">
        <v>8</v>
      </c>
      <c r="C15" s="138"/>
      <c r="D15" s="138"/>
      <c r="E15" s="138"/>
      <c r="F15" s="138"/>
      <c r="G15" s="138"/>
      <c r="H15" s="138"/>
      <c r="J15" s="108"/>
      <c r="K15" s="98"/>
      <c r="L15" s="98"/>
      <c r="M15" s="98"/>
      <c r="N15" s="98"/>
      <c r="O15" s="98"/>
      <c r="P15" s="98"/>
    </row>
    <row r="16" spans="2:15" ht="15">
      <c r="B16" s="19" t="s">
        <v>18</v>
      </c>
      <c r="C16" s="24">
        <f>SUM(D16:H16)</f>
        <v>1039336</v>
      </c>
      <c r="D16" s="24">
        <v>167678</v>
      </c>
      <c r="E16" s="24">
        <v>150130</v>
      </c>
      <c r="F16" s="24">
        <v>312606</v>
      </c>
      <c r="G16" s="24">
        <v>396722</v>
      </c>
      <c r="H16" s="24">
        <v>12200</v>
      </c>
      <c r="I16" s="112"/>
      <c r="J16" s="115"/>
      <c r="K16" s="115"/>
      <c r="L16" s="115"/>
      <c r="M16" s="115"/>
      <c r="N16" s="105"/>
      <c r="O16" s="105"/>
    </row>
    <row r="17" spans="2:15" ht="15.75">
      <c r="B17" s="139" t="s">
        <v>9</v>
      </c>
      <c r="C17" s="138"/>
      <c r="D17" s="138"/>
      <c r="E17" s="138"/>
      <c r="F17" s="138"/>
      <c r="G17" s="138"/>
      <c r="H17" s="138"/>
      <c r="I17" s="112"/>
      <c r="J17" s="115"/>
      <c r="K17" s="115"/>
      <c r="L17" s="115"/>
      <c r="M17" s="115"/>
      <c r="N17" s="105"/>
      <c r="O17" s="105"/>
    </row>
    <row r="18" spans="2:15" ht="15">
      <c r="B18" s="19" t="s">
        <v>18</v>
      </c>
      <c r="C18" s="24">
        <v>786814</v>
      </c>
      <c r="D18" s="24">
        <v>142297</v>
      </c>
      <c r="E18" s="24">
        <v>127513</v>
      </c>
      <c r="F18" s="24">
        <v>192240</v>
      </c>
      <c r="G18" s="24">
        <v>316841</v>
      </c>
      <c r="H18" s="24">
        <v>7923</v>
      </c>
      <c r="I18" s="113"/>
      <c r="J18" s="115"/>
      <c r="K18" s="115"/>
      <c r="L18" s="115"/>
      <c r="M18" s="115"/>
      <c r="N18" s="105"/>
      <c r="O18" s="105"/>
    </row>
    <row r="19" spans="2:14" ht="15.75">
      <c r="B19" s="139" t="s">
        <v>10</v>
      </c>
      <c r="C19" s="138"/>
      <c r="D19" s="138"/>
      <c r="E19" s="138"/>
      <c r="F19" s="138"/>
      <c r="G19" s="138"/>
      <c r="H19" s="138"/>
      <c r="I19" s="116"/>
      <c r="J19" s="116"/>
      <c r="K19" s="118"/>
      <c r="L19" s="118"/>
      <c r="M19" s="113"/>
      <c r="N19" s="17"/>
    </row>
    <row r="20" spans="2:13" ht="15">
      <c r="B20" s="19" t="s">
        <v>18</v>
      </c>
      <c r="C20" s="24">
        <v>683606</v>
      </c>
      <c r="D20" s="24">
        <v>136584</v>
      </c>
      <c r="E20" s="24">
        <v>116077</v>
      </c>
      <c r="F20" s="24">
        <v>160033</v>
      </c>
      <c r="G20" s="24">
        <v>265488</v>
      </c>
      <c r="H20" s="24">
        <v>5424</v>
      </c>
      <c r="I20" s="116"/>
      <c r="J20" s="119"/>
      <c r="K20" s="119"/>
      <c r="L20" s="120"/>
      <c r="M20" s="112"/>
    </row>
    <row r="21" spans="2:13" ht="15.75">
      <c r="B21" s="139" t="s">
        <v>11</v>
      </c>
      <c r="C21" s="138"/>
      <c r="D21" s="138"/>
      <c r="E21" s="138"/>
      <c r="F21" s="138"/>
      <c r="G21" s="138"/>
      <c r="H21" s="138"/>
      <c r="I21" s="116"/>
      <c r="J21" s="119"/>
      <c r="K21" s="119"/>
      <c r="L21" s="120"/>
      <c r="M21" s="112"/>
    </row>
    <row r="22" spans="2:16" ht="15" customHeight="1">
      <c r="B22" s="19" t="s">
        <v>18</v>
      </c>
      <c r="C22" s="24">
        <v>718106</v>
      </c>
      <c r="D22" s="24">
        <v>146293</v>
      </c>
      <c r="E22" s="24">
        <v>125200</v>
      </c>
      <c r="F22" s="24">
        <v>172561</v>
      </c>
      <c r="G22" s="24">
        <v>269355</v>
      </c>
      <c r="H22" s="24">
        <v>4697</v>
      </c>
      <c r="I22" s="116"/>
      <c r="J22" s="119"/>
      <c r="K22" s="119"/>
      <c r="L22" s="120"/>
      <c r="M22" s="121"/>
      <c r="N22" s="33"/>
      <c r="O22" s="33"/>
      <c r="P22" s="33"/>
    </row>
    <row r="23" spans="2:16" ht="15" customHeight="1">
      <c r="B23" s="139" t="s">
        <v>12</v>
      </c>
      <c r="C23" s="138"/>
      <c r="D23" s="138"/>
      <c r="E23" s="138"/>
      <c r="F23" s="138"/>
      <c r="G23" s="138"/>
      <c r="H23" s="138"/>
      <c r="I23" s="116"/>
      <c r="J23" s="119"/>
      <c r="K23" s="119"/>
      <c r="L23" s="120"/>
      <c r="M23" s="122"/>
      <c r="N23" s="34"/>
      <c r="O23" s="34"/>
      <c r="P23" s="34"/>
    </row>
    <row r="24" spans="2:16" ht="15" customHeight="1">
      <c r="B24" s="19" t="s">
        <v>18</v>
      </c>
      <c r="C24" s="24">
        <v>839816</v>
      </c>
      <c r="D24" s="24">
        <v>164279</v>
      </c>
      <c r="E24" s="24">
        <v>148478</v>
      </c>
      <c r="F24" s="24">
        <v>212868</v>
      </c>
      <c r="G24" s="24">
        <v>306785</v>
      </c>
      <c r="H24" s="24">
        <v>7406</v>
      </c>
      <c r="I24" s="116"/>
      <c r="J24" s="119"/>
      <c r="K24" s="116"/>
      <c r="L24" s="120"/>
      <c r="M24" s="123"/>
      <c r="N24" s="35"/>
      <c r="O24" s="35"/>
      <c r="P24" s="35"/>
    </row>
    <row r="25" spans="2:16" ht="15.75">
      <c r="B25" s="139" t="s">
        <v>13</v>
      </c>
      <c r="C25" s="138"/>
      <c r="D25" s="138"/>
      <c r="E25" s="138"/>
      <c r="F25" s="138"/>
      <c r="G25" s="138"/>
      <c r="H25" s="138"/>
      <c r="I25" s="116"/>
      <c r="J25" s="119"/>
      <c r="K25" s="119"/>
      <c r="L25" s="120"/>
      <c r="M25" s="124"/>
      <c r="N25" s="5"/>
      <c r="O25" s="5"/>
      <c r="P25" s="6"/>
    </row>
    <row r="26" spans="2:13" ht="15">
      <c r="B26" s="19" t="s">
        <v>18</v>
      </c>
      <c r="C26" s="24">
        <v>840198</v>
      </c>
      <c r="D26" s="24">
        <v>169656</v>
      </c>
      <c r="E26" s="24">
        <v>152296</v>
      </c>
      <c r="F26" s="24">
        <v>202849</v>
      </c>
      <c r="G26" s="24">
        <v>308139</v>
      </c>
      <c r="H26" s="24">
        <v>7258</v>
      </c>
      <c r="I26" s="112"/>
      <c r="J26" s="112"/>
      <c r="K26" s="112"/>
      <c r="L26" s="112"/>
      <c r="M26" s="112"/>
    </row>
    <row r="27" spans="2:13" ht="15.75">
      <c r="B27" s="139" t="s">
        <v>14</v>
      </c>
      <c r="C27" s="138"/>
      <c r="D27" s="138"/>
      <c r="E27" s="138"/>
      <c r="F27" s="138"/>
      <c r="G27" s="138"/>
      <c r="H27" s="138"/>
      <c r="I27" s="112"/>
      <c r="J27" s="112"/>
      <c r="K27" s="112"/>
      <c r="L27" s="112"/>
      <c r="M27" s="112"/>
    </row>
    <row r="28" spans="2:13" ht="15">
      <c r="B28" s="19" t="s">
        <v>18</v>
      </c>
      <c r="C28" s="24">
        <v>784475</v>
      </c>
      <c r="D28" s="24">
        <v>153006</v>
      </c>
      <c r="E28" s="24">
        <v>137397</v>
      </c>
      <c r="F28" s="24">
        <v>204077</v>
      </c>
      <c r="G28" s="24">
        <v>283224</v>
      </c>
      <c r="H28" s="24">
        <v>6771</v>
      </c>
      <c r="I28" s="112"/>
      <c r="J28" s="112"/>
      <c r="K28" s="112"/>
      <c r="L28" s="112"/>
      <c r="M28" s="112"/>
    </row>
    <row r="29" spans="2:13" ht="15.75">
      <c r="B29" s="139" t="s">
        <v>15</v>
      </c>
      <c r="C29" s="138"/>
      <c r="D29" s="138"/>
      <c r="E29" s="138"/>
      <c r="F29" s="138"/>
      <c r="G29" s="138"/>
      <c r="H29" s="138"/>
      <c r="I29" s="112"/>
      <c r="J29" s="112"/>
      <c r="K29" s="112"/>
      <c r="L29" s="112"/>
      <c r="M29" s="112"/>
    </row>
    <row r="30" spans="2:8" ht="15">
      <c r="B30" s="19" t="s">
        <v>18</v>
      </c>
      <c r="C30" s="24">
        <v>995731</v>
      </c>
      <c r="D30" s="24">
        <v>182552</v>
      </c>
      <c r="E30" s="24">
        <v>159270</v>
      </c>
      <c r="F30" s="24">
        <v>279287</v>
      </c>
      <c r="G30" s="24">
        <v>366485</v>
      </c>
      <c r="H30" s="24">
        <v>8077</v>
      </c>
    </row>
    <row r="31" spans="2:8" ht="15.75">
      <c r="B31" s="139" t="s">
        <v>16</v>
      </c>
      <c r="C31" s="138"/>
      <c r="D31" s="138"/>
      <c r="E31" s="138"/>
      <c r="F31" s="138"/>
      <c r="G31" s="138"/>
      <c r="H31" s="138"/>
    </row>
    <row r="32" spans="2:8" ht="15">
      <c r="B32" s="19" t="s">
        <v>18</v>
      </c>
      <c r="C32" s="24">
        <f>SUM(D32:H32)</f>
        <v>1072889</v>
      </c>
      <c r="D32" s="24">
        <v>171151</v>
      </c>
      <c r="E32" s="24">
        <v>146896</v>
      </c>
      <c r="F32" s="24">
        <v>348060</v>
      </c>
      <c r="G32" s="24">
        <v>395244</v>
      </c>
      <c r="H32" s="24">
        <v>11538</v>
      </c>
    </row>
    <row r="33" spans="2:8" ht="15.75">
      <c r="B33" s="139" t="s">
        <v>17</v>
      </c>
      <c r="C33" s="138"/>
      <c r="D33" s="138"/>
      <c r="E33" s="138"/>
      <c r="F33" s="138"/>
      <c r="G33" s="138"/>
      <c r="H33" s="138"/>
    </row>
    <row r="34" spans="2:8" ht="15">
      <c r="B34" s="19" t="s">
        <v>18</v>
      </c>
      <c r="C34" s="24">
        <v>1063844</v>
      </c>
      <c r="D34" s="24">
        <v>170169</v>
      </c>
      <c r="E34" s="24">
        <v>143929</v>
      </c>
      <c r="F34" s="24">
        <v>340438</v>
      </c>
      <c r="G34" s="24">
        <v>397185</v>
      </c>
      <c r="H34" s="24">
        <v>12123</v>
      </c>
    </row>
    <row r="35" spans="2:8" s="9" customFormat="1" ht="3" customHeight="1">
      <c r="B35" s="14"/>
      <c r="C35" s="14"/>
      <c r="D35" s="14"/>
      <c r="E35" s="14"/>
      <c r="F35" s="14"/>
      <c r="G35" s="14"/>
      <c r="H35" s="14"/>
    </row>
    <row r="36" spans="2:8" ht="15.75">
      <c r="B36" s="140" t="s">
        <v>22</v>
      </c>
      <c r="C36" s="141" t="s">
        <v>0</v>
      </c>
      <c r="D36" s="141" t="s">
        <v>1</v>
      </c>
      <c r="E36" s="141" t="s">
        <v>2</v>
      </c>
      <c r="F36" s="141" t="s">
        <v>3</v>
      </c>
      <c r="G36" s="141" t="s">
        <v>4</v>
      </c>
      <c r="H36" s="141" t="s">
        <v>5</v>
      </c>
    </row>
    <row r="37" spans="2:8" ht="15">
      <c r="B37" s="32" t="s">
        <v>18</v>
      </c>
      <c r="C37" s="31">
        <f aca="true" t="shared" si="0" ref="C37:H37">C12+C14+C16+C18+C20+C22+C24+C26+C28+C30+C32+C34</f>
        <v>10591320</v>
      </c>
      <c r="D37" s="31">
        <f t="shared" si="0"/>
        <v>1862303</v>
      </c>
      <c r="E37" s="31">
        <f t="shared" si="0"/>
        <v>1645102</v>
      </c>
      <c r="F37" s="31">
        <f t="shared" si="0"/>
        <v>2994608</v>
      </c>
      <c r="G37" s="31">
        <f t="shared" si="0"/>
        <v>3984294</v>
      </c>
      <c r="H37" s="31">
        <f t="shared" si="0"/>
        <v>104953</v>
      </c>
    </row>
    <row r="38" spans="2:8" s="9" customFormat="1" ht="3" customHeight="1">
      <c r="B38" s="14"/>
      <c r="C38" s="14"/>
      <c r="D38" s="14"/>
      <c r="E38" s="14"/>
      <c r="F38" s="14"/>
      <c r="G38" s="14"/>
      <c r="H38" s="14"/>
    </row>
    <row r="40" ht="12.75">
      <c r="B40" s="39" t="s">
        <v>54</v>
      </c>
    </row>
    <row r="41" spans="2:8" ht="12.75">
      <c r="B41" s="79"/>
      <c r="C41" s="79"/>
      <c r="D41" s="128"/>
      <c r="E41" s="79"/>
      <c r="F41" s="79"/>
      <c r="G41" s="79"/>
      <c r="H41" s="79"/>
    </row>
    <row r="42" spans="2:8" ht="12.75">
      <c r="B42" s="79"/>
      <c r="C42" s="79"/>
      <c r="D42" s="79"/>
      <c r="E42" s="79"/>
      <c r="F42" s="79"/>
      <c r="G42" s="79"/>
      <c r="H42" s="79"/>
    </row>
    <row r="43" spans="2:8" ht="12.75">
      <c r="B43" s="86"/>
      <c r="C43" s="77"/>
      <c r="D43" s="77"/>
      <c r="E43" s="79"/>
      <c r="F43" s="79"/>
      <c r="G43" s="79"/>
      <c r="H43" s="79"/>
    </row>
  </sheetData>
  <sheetProtection/>
  <hyperlinks>
    <hyperlink ref="H8" location="Indice!A1" display="Indice "/>
  </hyperlinks>
  <printOptions/>
  <pageMargins left="1.39" right="0.4330708661417323" top="0.81" bottom="0.6299212598425197" header="0" footer="0"/>
  <pageSetup fitToHeight="1" fitToWidth="1"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Patronato de Turismo de Gran Canaria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lilieva</dc:creator>
  <cp:keywords/>
  <dc:description/>
  <cp:lastModifiedBy>CASA</cp:lastModifiedBy>
  <cp:lastPrinted>2019-09-03T10:17:50Z</cp:lastPrinted>
  <dcterms:created xsi:type="dcterms:W3CDTF">2008-04-04T08:46:32Z</dcterms:created>
  <dcterms:modified xsi:type="dcterms:W3CDTF">2020-10-28T13:27:25Z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